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5\OS 2025\PORTAL TRANSPARÊNCIA\2024\PLANILHAS 2024 POR UNIDADE\DEZEMBRO 2024\"/>
    </mc:Choice>
  </mc:AlternateContent>
  <xr:revisionPtr revIDLastSave="0" documentId="13_ncr:1_{539C16BF-DD23-4765-9D5B-3F602C71E132}" xr6:coauthVersionLast="47" xr6:coauthVersionMax="47" xr10:uidLastSave="{00000000-0000-0000-0000-000000000000}"/>
  <bookViews>
    <workbookView xWindow="-25320" yWindow="285" windowWidth="25440" windowHeight="15270" xr2:uid="{2A4C81DC-FB40-4CEC-BBA6-DB44891C25BE}"/>
  </bookViews>
  <sheets>
    <sheet name="CRER" sheetId="1" r:id="rId1"/>
  </sheets>
  <definedNames>
    <definedName name="_xlnm._FilterDatabase" localSheetId="0" hidden="1">CRER!$B$102:$L$148</definedName>
    <definedName name="_xlnm.Print_Area" localSheetId="0">CRER!$B$1:$W$157</definedName>
    <definedName name="_xlnm.Print_Titles" localSheetId="0">CRER!$101:$102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5" i="1" l="1"/>
  <c r="M142" i="1" a="1"/>
  <c r="M142" i="1" s="1"/>
  <c r="G142" i="1"/>
  <c r="M141" i="1" a="1"/>
  <c r="M141" i="1" s="1"/>
  <c r="G141" i="1"/>
  <c r="M140" i="1" a="1"/>
  <c r="M140" i="1" s="1"/>
  <c r="G140" i="1"/>
  <c r="M139" i="1" a="1"/>
  <c r="M139" i="1" s="1"/>
  <c r="G139" i="1"/>
  <c r="M138" i="1" a="1"/>
  <c r="M138" i="1" s="1"/>
  <c r="M137" i="1" a="1"/>
  <c r="M137" i="1" s="1"/>
  <c r="G137" i="1"/>
  <c r="G136" i="1"/>
  <c r="M134" i="1" a="1"/>
  <c r="M134" i="1" s="1"/>
  <c r="M133" i="1" a="1"/>
  <c r="M133" i="1" s="1"/>
  <c r="M132" i="1" a="1"/>
  <c r="M132" i="1" s="1"/>
  <c r="G132" i="1"/>
  <c r="M131" i="1" a="1"/>
  <c r="M131" i="1" s="1"/>
  <c r="G131" i="1"/>
  <c r="M130" i="1" a="1"/>
  <c r="M130" i="1" s="1"/>
  <c r="G130" i="1"/>
  <c r="M128" i="1" a="1"/>
  <c r="M128" i="1" s="1"/>
  <c r="M127" i="1" a="1"/>
  <c r="M127" i="1" s="1"/>
  <c r="M126" i="1" a="1"/>
  <c r="M126" i="1" s="1"/>
  <c r="M125" i="1" a="1"/>
  <c r="M125" i="1" s="1"/>
  <c r="G125" i="1"/>
  <c r="M124" i="1" a="1"/>
  <c r="M124" i="1" s="1"/>
  <c r="M123" i="1" a="1"/>
  <c r="M123" i="1" s="1"/>
  <c r="M122" i="1" a="1"/>
  <c r="M122" i="1" s="1"/>
  <c r="M120" i="1" a="1"/>
  <c r="M120" i="1" s="1"/>
  <c r="M119" i="1" a="1"/>
  <c r="M119" i="1" s="1"/>
  <c r="G119" i="1"/>
  <c r="M118" i="1" a="1"/>
  <c r="M118" i="1" s="1"/>
  <c r="M117" i="1" a="1"/>
  <c r="M117" i="1" s="1"/>
  <c r="M116" i="1" a="1"/>
  <c r="M116" i="1" s="1"/>
  <c r="M115" i="1" a="1"/>
  <c r="M115" i="1" s="1"/>
  <c r="G115" i="1"/>
  <c r="M114" i="1" a="1"/>
  <c r="M114" i="1" s="1"/>
  <c r="M113" i="1" a="1"/>
  <c r="M113" i="1" s="1"/>
  <c r="M112" i="1" a="1"/>
  <c r="M112" i="1" s="1"/>
  <c r="G112" i="1"/>
  <c r="M111" i="1" a="1"/>
  <c r="M111" i="1" s="1"/>
  <c r="G111" i="1"/>
  <c r="M110" i="1" a="1"/>
  <c r="M110" i="1" s="1"/>
  <c r="G110" i="1"/>
  <c r="M108" i="1" a="1"/>
  <c r="M108" i="1" s="1"/>
  <c r="M107" i="1" a="1"/>
  <c r="M107" i="1" s="1"/>
  <c r="M106" i="1" a="1"/>
  <c r="M106" i="1" s="1"/>
  <c r="G106" i="1"/>
  <c r="G147" i="1" s="1"/>
  <c r="M105" i="1" a="1"/>
  <c r="M105" i="1" s="1"/>
  <c r="M104" i="1" a="1"/>
  <c r="M104" i="1" s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Y89" i="1" s="1"/>
  <c r="I89" i="1"/>
  <c r="H89" i="1"/>
  <c r="G89" i="1"/>
  <c r="F89" i="1"/>
  <c r="E89" i="1"/>
  <c r="X89" i="1" s="1"/>
  <c r="W88" i="1"/>
  <c r="W87" i="1"/>
  <c r="W86" i="1"/>
  <c r="W85" i="1"/>
  <c r="W84" i="1"/>
  <c r="W83" i="1"/>
  <c r="W82" i="1"/>
  <c r="W81" i="1"/>
  <c r="W80" i="1"/>
  <c r="W79" i="1"/>
  <c r="W78" i="1"/>
  <c r="Y77" i="1"/>
  <c r="X77" i="1"/>
  <c r="W77" i="1"/>
  <c r="C77" i="1"/>
  <c r="W76" i="1"/>
  <c r="W75" i="1"/>
  <c r="Y74" i="1"/>
  <c r="X74" i="1"/>
  <c r="W74" i="1"/>
  <c r="D74" i="1"/>
  <c r="C74" i="1"/>
  <c r="Y73" i="1"/>
  <c r="X73" i="1"/>
  <c r="W73" i="1"/>
  <c r="Y72" i="1"/>
  <c r="X72" i="1"/>
  <c r="W72" i="1"/>
  <c r="Y71" i="1"/>
  <c r="X71" i="1"/>
  <c r="W71" i="1"/>
  <c r="Y70" i="1"/>
  <c r="X70" i="1"/>
  <c r="W70" i="1"/>
  <c r="D70" i="1"/>
  <c r="D89" i="1" s="1"/>
  <c r="C70" i="1"/>
  <c r="C89" i="1" s="1"/>
  <c r="Y69" i="1"/>
  <c r="X69" i="1"/>
  <c r="W69" i="1"/>
  <c r="Y68" i="1"/>
  <c r="X68" i="1"/>
  <c r="W68" i="1"/>
  <c r="Y67" i="1"/>
  <c r="X67" i="1"/>
  <c r="W67" i="1"/>
  <c r="D67" i="1"/>
  <c r="C67" i="1"/>
  <c r="Y66" i="1"/>
  <c r="X66" i="1"/>
  <c r="W66" i="1"/>
  <c r="Y65" i="1"/>
  <c r="X65" i="1"/>
  <c r="W65" i="1"/>
  <c r="Y64" i="1"/>
  <c r="X64" i="1"/>
  <c r="W64" i="1"/>
  <c r="Y63" i="1"/>
  <c r="X63" i="1"/>
  <c r="W63" i="1"/>
  <c r="Y62" i="1"/>
  <c r="X62" i="1"/>
  <c r="W62" i="1"/>
  <c r="Y61" i="1"/>
  <c r="X61" i="1"/>
  <c r="W61" i="1"/>
  <c r="Y60" i="1"/>
  <c r="X60" i="1"/>
  <c r="W60" i="1"/>
  <c r="Y59" i="1"/>
  <c r="X59" i="1"/>
  <c r="W59" i="1"/>
  <c r="Y58" i="1"/>
  <c r="X58" i="1"/>
  <c r="W58" i="1"/>
  <c r="D58" i="1"/>
  <c r="C58" i="1"/>
  <c r="Y57" i="1"/>
  <c r="X57" i="1"/>
  <c r="W57" i="1"/>
  <c r="D57" i="1"/>
  <c r="C57" i="1"/>
  <c r="Y56" i="1"/>
  <c r="X56" i="1"/>
  <c r="W56" i="1"/>
  <c r="Y55" i="1"/>
  <c r="X55" i="1"/>
  <c r="W55" i="1"/>
  <c r="Y54" i="1"/>
  <c r="X54" i="1"/>
  <c r="W54" i="1"/>
  <c r="Y53" i="1"/>
  <c r="X53" i="1"/>
  <c r="W53" i="1"/>
  <c r="Y52" i="1"/>
  <c r="X52" i="1"/>
  <c r="W52" i="1"/>
  <c r="Y51" i="1"/>
  <c r="X51" i="1"/>
  <c r="W51" i="1"/>
  <c r="Y50" i="1"/>
  <c r="X50" i="1"/>
  <c r="W50" i="1"/>
  <c r="Y49" i="1"/>
  <c r="X49" i="1"/>
  <c r="W49" i="1"/>
  <c r="Y48" i="1"/>
  <c r="X48" i="1"/>
  <c r="W48" i="1"/>
  <c r="Y47" i="1"/>
  <c r="X47" i="1"/>
  <c r="W47" i="1"/>
  <c r="Y46" i="1"/>
  <c r="X46" i="1"/>
  <c r="W46" i="1"/>
  <c r="Y45" i="1"/>
  <c r="X45" i="1"/>
  <c r="W45" i="1"/>
  <c r="Y44" i="1"/>
  <c r="X44" i="1"/>
  <c r="W44" i="1"/>
  <c r="Y43" i="1"/>
  <c r="X43" i="1"/>
  <c r="W43" i="1"/>
  <c r="Y42" i="1"/>
  <c r="X42" i="1"/>
  <c r="W42" i="1"/>
  <c r="Y41" i="1"/>
  <c r="X41" i="1"/>
  <c r="W41" i="1"/>
  <c r="Y40" i="1"/>
  <c r="X40" i="1"/>
  <c r="W40" i="1"/>
  <c r="Y39" i="1"/>
  <c r="X39" i="1"/>
  <c r="W39" i="1"/>
  <c r="Y38" i="1"/>
  <c r="X38" i="1"/>
  <c r="W38" i="1"/>
  <c r="Y37" i="1"/>
  <c r="X37" i="1"/>
  <c r="W37" i="1"/>
  <c r="Y36" i="1"/>
  <c r="X36" i="1"/>
  <c r="W36" i="1"/>
  <c r="Y35" i="1"/>
  <c r="X35" i="1"/>
  <c r="W35" i="1"/>
  <c r="Y34" i="1"/>
  <c r="X34" i="1"/>
  <c r="W34" i="1"/>
  <c r="Y33" i="1"/>
  <c r="X33" i="1"/>
  <c r="W33" i="1"/>
  <c r="Y32" i="1"/>
  <c r="X32" i="1"/>
  <c r="W32" i="1"/>
  <c r="Y31" i="1"/>
  <c r="X31" i="1"/>
  <c r="W31" i="1"/>
  <c r="Y30" i="1"/>
  <c r="X30" i="1"/>
  <c r="W30" i="1"/>
  <c r="Y29" i="1"/>
  <c r="X29" i="1"/>
  <c r="W29" i="1"/>
  <c r="Y28" i="1"/>
  <c r="X28" i="1"/>
  <c r="W28" i="1"/>
  <c r="Y27" i="1"/>
  <c r="X27" i="1"/>
  <c r="W27" i="1"/>
  <c r="Y26" i="1"/>
  <c r="X26" i="1"/>
  <c r="W26" i="1"/>
  <c r="Y25" i="1"/>
  <c r="X25" i="1"/>
  <c r="W25" i="1"/>
  <c r="Y24" i="1"/>
  <c r="X24" i="1"/>
  <c r="W24" i="1"/>
  <c r="W89" i="1" s="1"/>
  <c r="Y23" i="1"/>
  <c r="X23" i="1"/>
  <c r="W23" i="1"/>
  <c r="Y22" i="1"/>
  <c r="X22" i="1"/>
  <c r="W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  <author>Emilia Regina da Fonseca</author>
  </authors>
  <commentList>
    <comment ref="G103" authorId="0" shapeId="0" xr:uid="{9BF49A2D-5E3A-449C-84D2-CFEBDE76DDCF}">
      <text>
        <r>
          <rPr>
            <sz val="10"/>
            <rFont val="Arial"/>
            <family val="2"/>
          </rPr>
          <t>R$50.022,84</t>
        </r>
        <r>
          <rPr>
            <sz val="9"/>
            <color rgb="FF000000"/>
            <rFont val="Segoe UI"/>
            <family val="2"/>
            <charset val="1"/>
          </rPr>
          <t>-  FOLHA DE PESSOAL  REFERENCIA JANEIRO/24, LANÇADA NA PLANILHA DE REPASSE MENSAL FEVEREIRO/2024. TOTAL R$ 60.713,41  
.
DESPACHO Nº 332/2024/SES/GMAE - CG-14421</t>
        </r>
      </text>
    </comment>
    <comment ref="G104" authorId="0" shapeId="0" xr:uid="{4F82A405-45F0-4821-8DB1-D6CA1482A63A}">
      <text>
        <r>
          <rPr>
            <sz val="10"/>
            <rFont val="Arial"/>
            <family val="2"/>
          </rPr>
          <t xml:space="preserve">  R$ 10.690,57- parte da F</t>
        </r>
        <r>
          <rPr>
            <sz val="9"/>
            <color rgb="FF000000"/>
            <rFont val="Segoe UI"/>
            <family val="2"/>
            <charset val="1"/>
          </rPr>
          <t xml:space="preserve">OLHA DE PESSOAL  REFERENCIA JANEIRO/24, LANÇADA NA PLANILHA DE REPASSE MENSAL FEVEREIRO/2024. total R$ 60.713,41
.
</t>
        </r>
        <r>
          <rPr>
            <b/>
            <sz val="9"/>
            <color rgb="FF000000"/>
            <rFont val="Segoe UI"/>
            <family val="2"/>
            <charset val="1"/>
          </rPr>
          <t xml:space="preserve">DESPACHO Nº 332/2024/SES/GMAE - CG-14421
</t>
        </r>
        <r>
          <rPr>
            <sz val="9"/>
            <color rgb="FF000000"/>
            <rFont val="Segoe UI"/>
            <family val="2"/>
            <charset val="1"/>
          </rPr>
          <t xml:space="preserve">
</t>
        </r>
      </text>
    </comment>
    <comment ref="G105" authorId="0" shapeId="0" xr:uid="{40D3BC93-8DD9-42C5-A1ED-B6481F9458E6}">
      <text>
        <r>
          <rPr>
            <sz val="10"/>
            <rFont val="Arial"/>
            <family val="2"/>
          </rPr>
          <t xml:space="preserve"> 
R$ 56.931,27- </t>
        </r>
        <r>
          <rPr>
            <sz val="9"/>
            <color rgb="FF000000"/>
            <rFont val="Segoe UI"/>
            <family val="2"/>
            <charset val="1"/>
          </rPr>
          <t xml:space="preserve">FOLHA DE PESSOAL  REFERENCIA FEVEREIRO/24, LANÇADA NA PLANILHA DE REPASSE MENSAL MARÇO/2024. DESPACHO Nº 1029/2024/SES/SUPECC-03082 e Despacho nº 332/2024- GMAE-CG (v. 58131458).
</t>
        </r>
      </text>
    </comment>
    <comment ref="G106" authorId="0" shapeId="0" xr:uid="{F964FAD1-CC0A-415F-A782-0060FE9A4B9B}">
      <text>
        <r>
          <rPr>
            <sz val="10"/>
            <rFont val="Arial"/>
            <family val="2"/>
          </rPr>
          <t xml:space="preserve">
</t>
        </r>
        <r>
          <rPr>
            <b/>
            <sz val="9"/>
            <color rgb="FF000000"/>
            <rFont val="Segoe UI"/>
            <family val="2"/>
            <charset val="1"/>
          </rPr>
          <t>R$57189,12 -</t>
        </r>
        <r>
          <rPr>
            <sz val="9"/>
            <color rgb="FF000000"/>
            <rFont val="Segoe UI"/>
            <family val="2"/>
            <charset val="1"/>
          </rPr>
          <t xml:space="preserve"> FOLHA DE PESSOAL  REFERENCIAMARÇO/24, LANÇADA NA PLANILHA DE REPASSE MENSAL ABRIL/2024. 
DESPACHO Nº 499/2024/SES/GMAE - CG-14421 (59376570)RELATÓRIO Nº 10 / 2024 SES/GMAE - CG-14421.</t>
        </r>
      </text>
    </comment>
    <comment ref="G107" authorId="0" shapeId="0" xr:uid="{C0053D33-7CA8-454F-B37A-18453AF732FF}">
      <text>
        <r>
          <rPr>
            <sz val="10"/>
            <rFont val="Arial"/>
            <family val="2"/>
          </rPr>
          <t xml:space="preserve">DESPACHO Nº 499/2024/SES/GMAE - CG-14421 (59376570)RELATÓRIO Nº 10 / 2024 SES/GMAE - CG-14421
</t>
        </r>
      </text>
    </comment>
    <comment ref="G110" authorId="0" shapeId="0" xr:uid="{27CC0EE0-7ACD-4670-A28A-8BA216F18B69}">
      <text>
        <r>
          <rPr>
            <sz val="10"/>
            <rFont val="Arial"/>
            <family val="2"/>
          </rPr>
          <t xml:space="preserve">
CRER.............R$ 64.237,8.............PARTE  DA Folha de pessoal, referencia Junho 2024, lançada na planilha de repasse mensal de Julho 2024, DESPACHO Nº 6696/2024/SES/COFP-05073 SEI 61845710</t>
        </r>
      </text>
    </comment>
    <comment ref="G111" authorId="0" shapeId="0" xr:uid="{731919E4-6550-458E-87E0-C3C79AE786B3}">
      <text>
        <r>
          <rPr>
            <sz val="10"/>
            <rFont val="Arial"/>
            <family val="2"/>
          </rPr>
          <t>CRER.............R$ 2.227,77.............</t>
        </r>
        <r>
          <rPr>
            <sz val="9"/>
            <color rgb="FF000000"/>
            <rFont val="Segoe UI"/>
            <family val="2"/>
            <charset val="1"/>
          </rPr>
          <t xml:space="preserve">RESTANTE DA  Folha de pessoal, referencia Junho 2024, lançada na planilha de repasse mensal de Julho 2024, DESPACHO Nº 6696/2024/SES/COFP-05073 SEI 61845710
</t>
        </r>
        <r>
          <rPr>
            <b/>
            <sz val="9"/>
            <color rgb="FF000000"/>
            <rFont val="Segoe UI"/>
            <family val="2"/>
            <charset val="1"/>
          </rPr>
          <t>.
CRER.............R$ 64039,88.............</t>
        </r>
        <r>
          <rPr>
            <sz val="9"/>
            <color rgb="FF000000"/>
            <rFont val="Segoe UI"/>
            <family val="2"/>
            <charset val="1"/>
          </rPr>
          <t>.Folha de pessoal, referencia Julho 2024, lançada na planilha de repasse mensal de Julho 2024, conf. Processo 202100010024770, DESPACHO Nº 8391/2024/SES/COFP-05073 SEI 63449604</t>
        </r>
      </text>
    </comment>
    <comment ref="G112" authorId="0" shapeId="0" xr:uid="{56EB1C22-B380-4A67-B8E4-1DD9DE4426E8}">
      <text>
        <r>
          <rPr>
            <sz val="10"/>
            <rFont val="Arial"/>
            <family val="2"/>
          </rPr>
          <t>CRER.............</t>
        </r>
        <r>
          <rPr>
            <b/>
            <sz val="9"/>
            <color rgb="FF000000"/>
            <rFont val="Segoe UI"/>
            <family val="2"/>
            <charset val="1"/>
          </rPr>
          <t>R$ 67.957,78</t>
        </r>
        <r>
          <rPr>
            <sz val="9"/>
            <color rgb="FF000000"/>
            <rFont val="Segoe UI"/>
            <family val="2"/>
            <charset val="1"/>
          </rPr>
          <t xml:space="preserve">..............Folha de pessoal, referencia Agosto 2024, lançada na planilha de repasse mensal de agosto 2024, conf. Processo 202100010024770, DESPACHO Nº 9591/2024/SES/COFP-05073 SEI 64729292
</t>
        </r>
      </text>
    </comment>
    <comment ref="G113" authorId="1" shapeId="0" xr:uid="{6A8A28C7-F66D-42E0-9491-BFC302D28FE5}">
      <text>
        <r>
          <rPr>
            <sz val="9"/>
            <color indexed="81"/>
            <rFont val="Segoe UI"/>
            <family val="2"/>
          </rPr>
          <t xml:space="preserve">CRER.............R$ 53.491,84..............Folha de pessoal, referencia Setembro 2024, lançada na planilha de repasse mensal de setembro 2024, conf. Processo 202100010024770, DESPACHO Nº 10576/2024/SES/COFP-05073 SEI 65869810
</t>
        </r>
      </text>
    </comment>
    <comment ref="G114" authorId="1" shapeId="0" xr:uid="{05D2A9F7-0F50-4240-8E2F-43FD8207BB3A}">
      <text>
        <r>
          <rPr>
            <sz val="9"/>
            <color indexed="81"/>
            <rFont val="Segoe UI"/>
            <family val="2"/>
          </rPr>
          <t xml:space="preserve">CRER.............R$ 70032,16..............Folha de pessoal, referencia Outubro 2024, lançada na planilha de repasse mensal de outubro 2024, conf. Processo 202100010024770, DESPACHO Nº 11541/2024/SES/COFP-05073  SEI 67146489
</t>
        </r>
      </text>
    </comment>
    <comment ref="G117" authorId="0" shapeId="0" xr:uid="{99636BDD-1AE6-45CA-B190-FBF31ED00A65}">
      <text>
        <r>
          <rPr>
            <sz val="10"/>
            <rFont val="Arial"/>
            <family val="2"/>
          </rPr>
          <t xml:space="preserve">
</t>
        </r>
        <r>
          <rPr>
            <b/>
            <sz val="9"/>
            <color rgb="FF000000"/>
            <rFont val="Segoe UI"/>
            <family val="2"/>
            <charset val="1"/>
          </rPr>
          <t>R$ 23.010,58</t>
        </r>
        <r>
          <rPr>
            <sz val="9"/>
            <color rgb="FF000000"/>
            <rFont val="Segoe UI"/>
            <family val="2"/>
            <charset val="1"/>
          </rPr>
          <t xml:space="preserve">   RESIDENCIA MÉDICA  REFERENCIA JANEIRO/24, LANÇADA NA PLANILHA DE REPASSE MENSAL FEVEREIRO/2024.
.
DESPACHO Nº 332/2024/SES/GMAE - CG-14421</t>
        </r>
      </text>
    </comment>
    <comment ref="G118" authorId="0" shapeId="0" xr:uid="{CFA08C4B-6D65-4AD6-8930-F28CCC59D28B}">
      <text>
        <r>
          <rPr>
            <sz val="10"/>
            <rFont val="Arial"/>
            <family val="2"/>
          </rPr>
          <t xml:space="preserve">
</t>
        </r>
        <r>
          <rPr>
            <b/>
            <sz val="9"/>
            <color rgb="FF000000"/>
            <rFont val="Segoe UI"/>
            <family val="2"/>
            <charset val="1"/>
          </rPr>
          <t>R$ 23.010,58</t>
        </r>
        <r>
          <rPr>
            <sz val="9"/>
            <color rgb="FF000000"/>
            <rFont val="Segoe UI"/>
            <family val="2"/>
            <charset val="1"/>
          </rPr>
          <t xml:space="preserve"> - FOLHA DE RESIDENCIA MÉDICA   REFERENCIA FEVEREIRO/24, LANÇADA NA PLANILHA DE REPASSE MENSAL MARÇO/2024. DESPACHO Nº 1029/2024/SES/SUPECC-03082 e Despacho nº 332/2024- GMAE-CG (v. 58131458).</t>
        </r>
      </text>
    </comment>
    <comment ref="G119" authorId="0" shapeId="0" xr:uid="{51483B46-7BC5-494D-9235-325696043CAB}">
      <text>
        <r>
          <rPr>
            <sz val="10"/>
            <rFont val="Arial"/>
            <family val="2"/>
          </rPr>
          <t xml:space="preserve">
.
</t>
        </r>
        <r>
          <rPr>
            <b/>
            <sz val="9"/>
            <color rgb="FF000000"/>
            <rFont val="Segoe UI"/>
            <family val="2"/>
            <charset val="1"/>
          </rPr>
          <t>R$ 50751,31 -</t>
        </r>
        <r>
          <rPr>
            <sz val="9"/>
            <color rgb="FF000000"/>
            <rFont val="Segoe UI"/>
            <family val="2"/>
            <charset val="1"/>
          </rPr>
          <t xml:space="preserve"> FOLHA DE RESIDENCIA MÉDICA   REFERENCIA MARÇO/24, LANÇADA NA PLANILHA DE REPASSE MENSAL ABRIL/2024. 
DESPACHO Nº 499/2024/SES/GMAE - CG-14421 (59376570)RELATÓRIO Nº 10 / 2024 SES/GMAE - CG-14421</t>
        </r>
      </text>
    </comment>
    <comment ref="G122" authorId="0" shapeId="0" xr:uid="{E936FB0D-2E94-46CE-9D70-8C4386DBA64C}">
      <text>
        <r>
          <rPr>
            <sz val="10"/>
            <rFont val="Arial"/>
            <family val="2"/>
          </rPr>
          <t>CRER............</t>
        </r>
        <r>
          <rPr>
            <sz val="9"/>
            <color rgb="FF000000"/>
            <rFont val="Segoe UI"/>
            <family val="2"/>
            <charset val="1"/>
          </rPr>
          <t>.R$ 121211,87..............Residência médica, refêrência Junho 2024, lançada na planilha de Julho 2024.DESPACHO Nº 6696/2024/SES/COFP-05073 SEI 61845710</t>
        </r>
      </text>
    </comment>
    <comment ref="G123" authorId="0" shapeId="0" xr:uid="{9B44CEEC-E0C8-4A17-882B-B4C8499BBC74}">
      <text>
        <r>
          <rPr>
            <sz val="10"/>
            <rFont val="Arial"/>
            <family val="2"/>
          </rPr>
          <t xml:space="preserve">CRER.............R$ 99.038,95..............Folha de pessoal, referencia Julho 2024, lançada na planilha de repasse mensal de Julho 2024, conf. Processo 202100010024770, DESPACHO Nº 8391/2024/SES/COFP-05073 SEI 63449604
</t>
        </r>
      </text>
    </comment>
    <comment ref="G124" authorId="0" shapeId="0" xr:uid="{4B6D0B7A-5E98-4EC4-8477-2BADFD9E08BC}">
      <text>
        <r>
          <rPr>
            <sz val="10"/>
            <rFont val="Arial"/>
            <family val="2"/>
          </rPr>
          <t>CRER.............</t>
        </r>
        <r>
          <rPr>
            <b/>
            <sz val="9"/>
            <color rgb="FF000000"/>
            <rFont val="Segoe UI"/>
            <family val="2"/>
            <charset val="1"/>
          </rPr>
          <t>R$ 114.855,65</t>
        </r>
        <r>
          <rPr>
            <sz val="9"/>
            <color rgb="FF000000"/>
            <rFont val="Segoe UI"/>
            <family val="2"/>
            <charset val="1"/>
          </rPr>
          <t xml:space="preserve">..............Folha de residencia médica, referencia Agosto 2024, lançada na planilha de repasse mensal de agosto 2024, conf. Processo 202100010024770, DESPACHO Nº 9591/2024/SES/COFP-05073 SEI
</t>
        </r>
      </text>
    </comment>
    <comment ref="G125" authorId="1" shapeId="0" xr:uid="{C1AD8B12-74D9-4A9A-9FC1-274597C5FAE4}">
      <text>
        <r>
          <rPr>
            <sz val="9"/>
            <color indexed="81"/>
            <rFont val="Segoe UI"/>
            <family val="2"/>
          </rPr>
          <t>CRER.............R$ 111.751,44..............Folha de residencia médica, referencia Setembro 2024, lançada na planilha de repasse mensal de setembro 2024, conf. Processo 202100010024770, DESPACHO Nº 10576/2024/SES/COFP-05073 SEI 65869810.
.
TOTAL RESIDENCIA MÉDICA R$ 165.954,90.
VALOR GLOSSADO - R$ 143.987,22 E 
VALOR REPASSADO R$ 21.967,68.</t>
        </r>
      </text>
    </comment>
    <comment ref="G126" authorId="1" shapeId="0" xr:uid="{349FC58E-B0F8-4EA0-9F02-282C64BC7FF4}">
      <text>
        <r>
          <rPr>
            <sz val="9"/>
            <color indexed="81"/>
            <rFont val="Segoe UI"/>
            <family val="2"/>
          </rPr>
          <t>CRER.............R$ 111751,44..............Folha de residencia médica, referencia Outubro 2024, lançada na planilha de repasse mensal de outubro  2024, conf. Processo 202100010024770, DESPACHO Nº 11541/2024/SES/COFP-05073 SEI 67146489.</t>
        </r>
      </text>
    </comment>
    <comment ref="G130" authorId="0" shapeId="0" xr:uid="{FA90B886-87DF-4D08-A2E3-7E38A0B079D6}">
      <text>
        <r>
          <rPr>
            <sz val="10"/>
            <rFont val="Arial"/>
            <family val="2"/>
          </rPr>
          <t xml:space="preserve">R$ 334.987,83-  E       R$  7.814,79   </t>
        </r>
        <r>
          <rPr>
            <sz val="9"/>
            <color rgb="FF000000"/>
            <rFont val="Segoe UI"/>
            <family val="2"/>
            <charset val="1"/>
          </rPr>
          <t>IRRF -CELG  JANEIRO/24 LANÇADO NA PLANILHA DE FEVEREIRO/24.  
.
DESPACHO Nº 332/2024/SES/GMAE - CG-14421</t>
        </r>
      </text>
    </comment>
    <comment ref="G131" authorId="0" shapeId="0" xr:uid="{C644BDAA-628C-4AA4-B080-350D7607F6AC}">
      <text>
        <r>
          <rPr>
            <sz val="10"/>
            <rFont val="Arial"/>
            <family val="2"/>
          </rPr>
          <t>R$  265.090,62-  E       R$  6.085,95   I</t>
        </r>
        <r>
          <rPr>
            <sz val="9"/>
            <color rgb="FF000000"/>
            <rFont val="Segoe UI"/>
            <family val="2"/>
            <charset val="1"/>
          </rPr>
          <t xml:space="preserve">RRF -CELG  REFERENCIA FEVEREIRO/24, LANÇADA NA PLANILHA DE REPASSE MENSAL MARÇO/2024. DESPACHO Nº 1029/2024/SES/SUPECC-03082 e Despacho nº 332/2024- GMAE-CG (v. 58131458).
</t>
        </r>
      </text>
    </comment>
    <comment ref="G132" authorId="0" shapeId="0" xr:uid="{B5446C65-3E5E-4404-BEBA-7764978FEDA0}">
      <text>
        <r>
          <rPr>
            <sz val="10"/>
            <rFont val="Arial"/>
            <family val="2"/>
          </rPr>
          <t xml:space="preserve">R$ 250.918,80 -  E       R$ 5.877,04   </t>
        </r>
        <r>
          <rPr>
            <sz val="9"/>
            <color rgb="FF000000"/>
            <rFont val="Segoe UI"/>
            <family val="2"/>
            <charset val="1"/>
          </rPr>
          <t>IRRF -CELG  REFERENCIA MARÇO/24, LANÇADA NA PLANILHA DE REPASSE MENSAL ABRIL/2024.
.
DESPACHO Nº 499/2024/SES/GMAE - CG-14421 (59376570)RELATÓRIO Nº 10 / 2024 SES/GMAE - CG-14421</t>
        </r>
      </text>
    </comment>
    <comment ref="G133" authorId="0" shapeId="0" xr:uid="{4D824299-7586-499D-9789-3F34FA7E30C9}">
      <text>
        <r>
          <rPr>
            <sz val="10"/>
            <rFont val="Arial"/>
            <family val="2"/>
          </rPr>
          <t xml:space="preserve">R$ -  E       R$     IRRF -CELG  REFERENCIA MARÇO/24, LANÇADA NA PLANILHA DE REPASSE MENSAL ABRIL/2024.
</t>
        </r>
      </text>
    </comment>
    <comment ref="G136" authorId="0" shapeId="0" xr:uid="{29431DF1-E293-4233-B332-90CAC5DEC25D}">
      <text>
        <r>
          <rPr>
            <sz val="10"/>
            <rFont val="Arial"/>
            <family val="2"/>
          </rPr>
          <t xml:space="preserve">
</t>
        </r>
        <r>
          <rPr>
            <b/>
            <sz val="9"/>
            <color rgb="FF000000"/>
            <rFont val="Segoe UI"/>
            <family val="2"/>
            <charset val="1"/>
          </rPr>
          <t>264.827,62</t>
        </r>
        <r>
          <rPr>
            <sz val="9"/>
            <color rgb="FF000000"/>
            <rFont val="Segoe UI"/>
            <family val="2"/>
            <charset val="1"/>
          </rPr>
          <t>....EQUATORIAL  REFERENCIA JUNHO 2024,   , LANÇADA NA PLANILHA DE REPASSE MENSAL  JULHO 2024 DESPACHO Nº 311/2024/SES/CGCC / GAAL-11410 (62641978)...                -UC..15467405-06/2024.......
TOTAL DAFATURA.......R$258.858,84........
IR1,2%.....R$2247,47........
IR4,8%......3721,31....
IR TOTAL.........R$5.968,78
.
UC..10014632312-06/2024.......</t>
        </r>
        <r>
          <rPr>
            <b/>
            <sz val="9"/>
            <color rgb="FF000000"/>
            <rFont val="Segoe UI"/>
            <family val="2"/>
            <charset val="1"/>
          </rPr>
          <t xml:space="preserve">11.603,99
</t>
        </r>
        <r>
          <rPr>
            <sz val="9"/>
            <color rgb="FF000000"/>
            <rFont val="Segoe UI"/>
            <family val="2"/>
            <charset val="1"/>
          </rPr>
          <t>TOTAL DA FATURA.......R$11.331,37
IR1,2%.....R$119,14
IR4,8%......153,48
IR TOTAL.........R$272,62</t>
        </r>
      </text>
    </comment>
    <comment ref="G137" authorId="0" shapeId="0" xr:uid="{6F3422CD-225F-486D-B7A1-CE6D38ECB6E1}">
      <text>
        <r>
          <rPr>
            <sz val="10"/>
            <rFont val="Arial"/>
            <family val="2"/>
          </rPr>
          <t>R$235.787,21.</t>
        </r>
        <r>
          <rPr>
            <sz val="9"/>
            <color rgb="FF000000"/>
            <rFont val="Segoe UI"/>
            <family val="2"/>
            <charset val="1"/>
          </rPr>
          <t xml:space="preserve">...EQUATORIAL  REFERENCIA JULHO 2024,   , LANÇADA NA PLANILHA DE REPASSE MENSAL  JULHO 2024 DESPACHO Nº 339/2024/SES/CGCC / GAAL-11410 (63544980)...                -UC-15467405-07/2024.-TOTAL DA FATURA.......R$230208,72.-IR1,2%.....R$1912,91.-IR4,8%......3665,58....IR TOTAL.........R$5578,49.
.
</t>
        </r>
        <r>
          <rPr>
            <b/>
            <sz val="9"/>
            <color rgb="FF000000"/>
            <rFont val="Segoe UI"/>
            <family val="2"/>
            <charset val="1"/>
          </rPr>
          <t xml:space="preserve"> R$11.507,62</t>
        </r>
        <r>
          <rPr>
            <sz val="9"/>
            <color rgb="FF000000"/>
            <rFont val="Segoe UI"/>
            <family val="2"/>
            <charset val="1"/>
          </rPr>
          <t xml:space="preserve">  -UC-10014632312-07/2024.-TOTAL DA FATURA.......R$11255,13.-IR1,2%.....R$99,77.-IR4,8%......152,72....IR TOTAL.........R$252,49</t>
        </r>
      </text>
    </comment>
    <comment ref="G138" authorId="0" shapeId="0" xr:uid="{FFF8676C-B0D4-40A8-B983-509BAE51F170}">
      <text>
        <r>
          <rPr>
            <sz val="10"/>
            <rFont val="Arial"/>
            <family val="2"/>
          </rPr>
          <t xml:space="preserve">R$ -Fornecimento energia elétrica, referência agosto/24, Valor informado pela Coordenação de Gestão de Contas e Contratos - GAAL DESPACHO Nº 396/2024/SES/CGCC / GAAL-11410 (64984165)  Processo nº 201700010019675
.
UC 15467405......................TOTAL 239.592,68
VR.FATURA...............R$ 233.960,97
IR..................................R$ 5.631,71 
.
UC 10014632312...........TOTAL 11.840,67
VR.FATURA...............R$ 11.583,85
IR..................................R$ 256,82
</t>
        </r>
      </text>
    </comment>
    <comment ref="G139" authorId="1" shapeId="0" xr:uid="{3D73495C-A944-4FB9-B8B2-B01E51D7B76C}">
      <text>
        <r>
          <rPr>
            <b/>
            <sz val="9"/>
            <color indexed="81"/>
            <rFont val="Segoe UI"/>
            <family val="2"/>
          </rPr>
          <t>....</t>
        </r>
        <r>
          <rPr>
            <sz val="9"/>
            <color indexed="81"/>
            <rFont val="Segoe UI"/>
            <family val="2"/>
          </rPr>
          <t>EQUATORIAL  REFERENCIA SETEMBRO 2024,   , LANÇADA NA PLANILHA DE REPASSE MENSAL  SETEMBRO 2024 DESPACHO Nº 437/2024/SES/CGCC / GAAL-11410 SEI 66162362...             
   -UC-15467405-09/2024.-TOTAL DA FATURA......</t>
        </r>
        <r>
          <rPr>
            <b/>
            <sz val="9"/>
            <color indexed="81"/>
            <rFont val="Segoe UI"/>
            <family val="2"/>
          </rPr>
          <t>.R$236.442,19.</t>
        </r>
        <r>
          <rPr>
            <sz val="9"/>
            <color indexed="81"/>
            <rFont val="Segoe UI"/>
            <family val="2"/>
          </rPr>
          <t xml:space="preserve">
-IR1,2%.....R$1998,14.-IR4,8%......3626,08....IR TOTAL.........</t>
        </r>
        <r>
          <rPr>
            <b/>
            <sz val="9"/>
            <color indexed="81"/>
            <rFont val="Segoe UI"/>
            <family val="2"/>
          </rPr>
          <t>R$5.624,22.</t>
        </r>
        <r>
          <rPr>
            <sz val="9"/>
            <color indexed="81"/>
            <rFont val="Segoe UI"/>
            <family val="2"/>
          </rPr>
          <t xml:space="preserve">
.
-UC-10014632312-09/2024.-TOTAL DA FATURA......</t>
        </r>
        <r>
          <rPr>
            <b/>
            <sz val="9"/>
            <color indexed="81"/>
            <rFont val="Segoe UI"/>
            <family val="2"/>
          </rPr>
          <t xml:space="preserve">.R$12.606,04.
</t>
        </r>
        <r>
          <rPr>
            <sz val="9"/>
            <color indexed="81"/>
            <rFont val="Segoe UI"/>
            <family val="2"/>
          </rPr>
          <t>-IR1,2%.....R$116,58.-IR4,8%......151,08....IR TOTAL........</t>
        </r>
        <r>
          <rPr>
            <b/>
            <sz val="9"/>
            <color indexed="81"/>
            <rFont val="Segoe UI"/>
            <family val="2"/>
          </rPr>
          <t xml:space="preserve">.R$267,66
</t>
        </r>
      </text>
    </comment>
    <comment ref="G140" authorId="1" shapeId="0" xr:uid="{3F621F7A-78E2-4999-A803-48C6777CA0D5}">
      <text>
        <r>
          <rPr>
            <sz val="9"/>
            <color indexed="81"/>
            <rFont val="Segoe UI"/>
            <family val="2"/>
          </rPr>
          <t>306422,02....EQUATORIAL  REFERENCIA OUTUBRO  2024,   , LANÇADA NA PLANILHA DE REPASSE MENSAL  OUTUBRO  2024 DESPACHO Nº 477/2024/SES/CGCC / GAAL-11410 SEI 67193569...                R$ 306422,02
-UC-15467405-10/2024.-TOTAL DA FATURA.......</t>
        </r>
        <r>
          <rPr>
            <b/>
            <sz val="9"/>
            <color indexed="81"/>
            <rFont val="Segoe UI"/>
            <family val="2"/>
          </rPr>
          <t>R$299.225,06</t>
        </r>
        <r>
          <rPr>
            <sz val="9"/>
            <color indexed="81"/>
            <rFont val="Segoe UI"/>
            <family val="2"/>
          </rPr>
          <t>.-IR1,2%.....R$2503,53.-IR4,8%......4693,43....IR TOTAL.........</t>
        </r>
        <r>
          <rPr>
            <b/>
            <sz val="9"/>
            <color indexed="81"/>
            <rFont val="Segoe UI"/>
            <family val="2"/>
          </rPr>
          <t>R$7.196,96</t>
        </r>
        <r>
          <rPr>
            <sz val="9"/>
            <color indexed="81"/>
            <rFont val="Segoe UI"/>
            <family val="2"/>
          </rPr>
          <t xml:space="preserve">
.
R$ 16987,94-UC-10014632312-10/2024.-TOTAL DA FATURA......</t>
        </r>
        <r>
          <rPr>
            <b/>
            <sz val="9"/>
            <color indexed="81"/>
            <rFont val="Segoe UI"/>
            <family val="2"/>
          </rPr>
          <t>.R$16.667,35</t>
        </r>
        <r>
          <rPr>
            <sz val="9"/>
            <color indexed="81"/>
            <rFont val="Segoe UI"/>
            <family val="2"/>
          </rPr>
          <t>.-IR1,2%.....R$164,71.-IR4,8%......155,88....IR TOTAL.........</t>
        </r>
        <r>
          <rPr>
            <b/>
            <sz val="9"/>
            <color indexed="81"/>
            <rFont val="Segoe UI"/>
            <family val="2"/>
          </rPr>
          <t>R$320,59</t>
        </r>
      </text>
    </comment>
    <comment ref="G141" authorId="1" shapeId="0" xr:uid="{E5953E73-D438-4E0F-A447-88C34ED5824F}">
      <text>
        <r>
          <rPr>
            <b/>
            <sz val="9"/>
            <color indexed="81"/>
            <rFont val="Segoe UI"/>
            <family val="2"/>
          </rPr>
          <t>386949,21....</t>
        </r>
        <r>
          <rPr>
            <sz val="9"/>
            <color indexed="81"/>
            <rFont val="Segoe UI"/>
            <family val="2"/>
          </rPr>
          <t xml:space="preserve">EQUATORIAL  REFERENCIA NOVEMBRO  2024,   LANÇADA NA PLANILHA DE REPASSE MENSAL NOVEMBRO  2024 DESPACHO Nº 511/2024/SES/CGCC / GAAL-11410 SEI 68238312...                
R$ 386949,21-UC-15467405-11/2024.-TOTAL DA FATURA.......R$377718,73.
-IR1,2%.....R$3114,18.-IR4,8%......6116,3....IR TOTAL.........R$9230,48
.
</t>
        </r>
        <r>
          <rPr>
            <b/>
            <sz val="9"/>
            <color indexed="81"/>
            <rFont val="Segoe UI"/>
            <family val="2"/>
          </rPr>
          <t xml:space="preserve">  R$ 20.548,86</t>
        </r>
        <r>
          <rPr>
            <sz val="9"/>
            <color indexed="81"/>
            <rFont val="Segoe UI"/>
            <family val="2"/>
          </rPr>
          <t>-UC-10014632312-11/2024.-TOTAL DA FATURA.......R$20179,54.-IR1,2%.....R$205,5.-IR4,8%......163,82....IR TOTAL.........R$369,32
.
#Solicitação de Liquidação e Pagamento CRER consolidado NOV24 ({70839073|68281800})#</t>
        </r>
      </text>
    </comment>
    <comment ref="G142" authorId="1" shapeId="0" xr:uid="{C27F2108-D843-4C19-ADFE-F6AEBEA76A83}">
      <text>
        <r>
          <rPr>
            <sz val="9"/>
            <color indexed="81"/>
            <rFont val="Segoe UI"/>
            <family val="2"/>
          </rPr>
          <t>275041,79....EQUATORIAL  REFERENCIA DEZEMBRO  2024,   LANÇADA NA PLANILHA DE REPASSE MENSAL DEZEMBRO  2024 DESPACHO Nº 520/2024/SES/CGCC / GAAL-11410 SEI 68409209...                R$ 275041,79-UC-15467405-12/2024.-TOTAL DA FATURA.......R$268432,53.-IR1,2%.....R$2197,39.-IR4,8%......4411,87....IR TOTAL.........R$6609,26.
.
UC-10014632312-12/2024.-TOTAL DA FATURA.......R$15527,17.-IR1,2%.....R$148,74.-IR4,8%......164,81....IR TOTAL.........R$313,55.
.
#Solicitação de Liquidação e Pagamento CRER DEZ/24 Consolidado ({71097003|68517658})#</t>
        </r>
      </text>
    </comment>
    <comment ref="G145" authorId="0" shapeId="0" xr:uid="{78F80E9F-7AF8-4A32-B7FA-B9DC0AB7DDB7}">
      <text>
        <r>
          <rPr>
            <sz val="10"/>
            <rFont val="Arial"/>
            <family val="2"/>
          </rPr>
          <t xml:space="preserve">R$ 37.396,27 - APLICAÇÃO DE AJUSTE DE METAS Relatório nº 14/2024 - COMACG/GMAE-CG/SUPECC/SES/GO (v.55000219 ), referente ao 28 de março de 2023 a 27 de setembro de 2023, concernentes o ao Contrato de Gestão nº 123/2011/SES/GO, Processo nº 202300010076146
</t>
        </r>
        <r>
          <rPr>
            <sz val="9"/>
            <color rgb="FF000000"/>
            <rFont val="Segoe UI"/>
            <family val="2"/>
            <charset val="1"/>
          </rPr>
          <t>.
R$ 19.321,41 - APLICAÇÃO DE AJUSTE DE METAS  Relatório nº 15/2024 -COMACG/GMAE-CG/SUPECC/SES/GO (v.57129995), referente ao período de 28 de setembro de 2023 a 31 de dezembro 2023, concernentes ao  Contrato de Gestão nº 123/2011/SES/GO, Processo nº 202300010076146</t>
        </r>
      </text>
    </comment>
    <comment ref="G146" authorId="1" shapeId="0" xr:uid="{144C8097-9B3B-42FD-9E8E-BD4AF6D63F9F}">
      <text>
        <r>
          <rPr>
            <sz val="9"/>
            <color indexed="81"/>
            <rFont val="Segoe UI"/>
            <family val="2"/>
          </rPr>
          <t>Ajuste da diferença de valor repassado a maior no consolidado de Novembro/24 (SEI Nº 68281800) , apontado no Processo SEI Nº 202400010054196, DESPACHO Nº 20/2024/SES/COMEP-22305 (SEI Nº 68258990) indicado pela área técnica somente em 19/12/24. (R$ 21.967,68 OUT24 - R$ 20.921,60 NOV24 = R$ 1.046,08).
.
#Solicitação de Liquidação e Pagamento CRER DEZ/24 Consolidado ({71097003|68517658})#</t>
        </r>
      </text>
    </comment>
  </commentList>
</comments>
</file>

<file path=xl/sharedStrings.xml><?xml version="1.0" encoding="utf-8"?>
<sst xmlns="http://schemas.openxmlformats.org/spreadsheetml/2006/main" count="189" uniqueCount="64">
  <si>
    <t>Relatório Resumido da Execução Orçamentária e Financeira por Contrato de Gestão</t>
  </si>
  <si>
    <t>Mês/Ano: JANEIRO A DEZEMBRO/2024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</si>
  <si>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</si>
  <si>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</si>
  <si>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</si>
  <si>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</si>
  <si>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</si>
  <si>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- 14º Termo Aditivo e Apostilamento.</t>
  </si>
  <si>
    <t>Vigência do Contrato de Gestão - Início 28/06/2011 Término 27/06/2012   Termo Aditivo: 13º Início 28/03/2023 Término 27/03/2024, 2° apostilamento, 3° Apostilamento, 4° Apostilamento, 5° APOSTILAMENTO, 6° APOSTILAMENTO. 7° APOSTILAMENTO, 8° APOSTILAMENTO, 9° APOSTILAMENTO.</t>
  </si>
  <si>
    <t>Previsão de Repasse Mensal do Contrato de Gestão/ADITIVO - Custeio :  R$ 17.850.819,17 Processo nº: 200900010015421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</si>
  <si>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</si>
  <si>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</si>
  <si>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</si>
  <si>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</si>
  <si>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</si>
  <si>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</si>
  <si>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</si>
  <si>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</si>
  <si>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</si>
  <si>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</si>
  <si>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</si>
  <si>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</si>
  <si>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</si>
  <si>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</si>
  <si>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</si>
  <si>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</si>
  <si>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</si>
  <si>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</si>
  <si>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</si>
  <si>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</si>
  <si>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</si>
  <si>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</si>
  <si>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</si>
  <si>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</si>
  <si>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</si>
  <si>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</si>
  <si>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</si>
  <si>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</si>
  <si>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</si>
  <si>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</si>
  <si>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</si>
  <si>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</si>
  <si>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</si>
  <si>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</si>
  <si>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 - Servidores cedidos.</t>
  </si>
  <si>
    <t>3.1.90.11.10</t>
  </si>
  <si>
    <t>SES/COFP, E SES/SUPECC-03082.</t>
  </si>
  <si>
    <t>* Glosa - Servidores cedidos.</t>
  </si>
  <si>
    <t>*Glosa - Servidores cedidos.</t>
  </si>
  <si>
    <t>Glosa -Residentes (Programa de Residência Médica).</t>
  </si>
  <si>
    <t xml:space="preserve">Glosa -Compensação de Residência Médica - </t>
  </si>
  <si>
    <t>Glosa- Concessionárias (faturas da energia).</t>
  </si>
  <si>
    <t>3.3.90.39.04</t>
  </si>
  <si>
    <t>SES/GAAL-11410, SES/GMAE-14421 E SES/SUPECC-03082.</t>
  </si>
  <si>
    <t>* Glosa- Concessionárias (faturas da energia).</t>
  </si>
  <si>
    <t>*Glosa- Concessionárias (faturas da energia).</t>
  </si>
  <si>
    <t xml:space="preserve">DIFERENÇA GLOSA PESSOAL APLICADA/PLANILHA GEFIC E OUTROS R$ </t>
  </si>
  <si>
    <t>Glossa Contrato de Gestão</t>
  </si>
  <si>
    <t>*REDUÇÃO VALORES/ CONTRATOS/ GESTÃO R$</t>
  </si>
  <si>
    <t>DESPACHO Nº 20/2024/SES/COMEP-22305 (SEI Nº 68258990)</t>
  </si>
  <si>
    <t>Total Geral</t>
  </si>
  <si>
    <t xml:space="preserve">* Glosa aplicada com valor estimado - ajuste será realizado posteriormente, quando informado pela SES/GMAE - CG-14421. </t>
  </si>
  <si>
    <t xml:space="preserve">Nota Explicativa:    8. Pagamentos (repasses – Restos a Pagar) (Informar na Nota Explicativa):  
•	R$ 31.173,34-Repasse de Recursos Financeiros destinados à investimento para aquisição deaquisição de 11 (onze) Fotóforos para Centro Estadual de Reabilitação e Readaptação Dr. Henrique Santillo - CRER. Processo Pai 200900010015421. Contrato de Gestão nº 123/2011 - SES..................R$ 31.173,34.PDF 2023285003626. DAOF 2423/2023. RD 329/2023 (SEI 51279577).                                                                                                                                                                                                                                                                        
•	R$ 843.144,95-Repasse de recursos à Associação de Gestão, Inovação e Resultados em Saúde - AGIR, a título de investimento, para aquisição de equipamentos médicos, para o Centro Estadual de Reabilitação e Readaptação Dr. Henrique Santillo - CRER.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R$ 366.890,00-Aporte de recursos destinados a Associação de Gestão, Inovação e Resultados em Saúde - AGIR, Organização Social responsável pela gestão do Centro Estadual de Reabilitação e Readaptação Dr. Henrique Santillo - CRER, para aquisição de equipamento de monitorização intraoperatório e oxímetro para ressonância magnética. . Processo PAI 200900010015421. Contrato de Gestão Nº 123/2011 SES/GO. . PDF 2023285003236. DAOF 2063/2023. RD 301/2023 (SEI 50681544).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R$ 52.125,68-PROC.200900010015421, AGIR-CRER, REF. AO REP. CONT. GESTÃO 13° T.A, MAIO 2023..VALOR PAGO...............R$ 52.125,68.                                                                                                                                                                                                                                                                 
•	R$ 52.125,68- PROC.200900010015421, AGIR-CRER, REF. AO REP. CONT. GESTÃO 13° T.A, ABRIL 2023..VALOR PAGO..................R$ 52.125,68.                                                                                                                                                                                                                                                             
•	R$ 52.125,68- PROC.200900010015421, AGIR-CRER, REF. AO REP. CONT. GESTÃO 13° T.A, JUNHO 2023..VALOR PAGO............. R$ 52.125,68.                                                                                                                                                                                                                                                                 
•	R$ 52.125,68-PROC.200900010015421, AGIR-CRER, REF. AO REP. CONT. GESTÃO 13° T.A, JULHO 2023..VALOR PAGO.................R$ 52.125,68.                                                                                                                                                                                                                                                                 
•	R$ 165.954,90 - PROC.200900010015421, AGIR-CRER, REF. RES MÉDICA 13° T.A, SETEMBRO 2023..VALOR PAGO...................R$ 165.954,90.                                                                                                                                                                                                                                                                     
•	R$52.125,68 - PROC.200900010015421, AGIR-CRER, REF. AO REP. CONT. GESTÃO 13° T.A, AGOSTO 2023..VALOR PAGO..................R$ 52.125,68.                                                                                                                                                                                                                                                          
•	R$ 60.883,94 - PROC.200900010015421, AGIR-CRER, REF. AO REP. CONT. GESTÃO 13° T.A, NOVEMBRO 2023. .VALOR PAGO...............R$ 60.883,94.                                                                                                                                                                                                                                                       
•	R$ 60.883,94- PROC.200900010015421, AGIR-CRER, REF. AO REP. CONT. GESTÃO 13° T.A,DEZEMBRO 2023. .VALOR PAGO...................R$ 60.883,94.                                                                                                                                                                                                                                                
•	R$ 19.713,96- PROC.200900010015421, AGIR-CRER, REF. AO REP. CONT. GESTÃO 13° T.A, NOVEMBRO 2023. .VALOR PAGO................R$ 19.713,96.                                                                                                                                                                                                                                            
•	R$ 25.649,35 - PROC.200900010015421, AGIR-CRER, REF. AO REP. CONT. GESTÃO 13° T.A,DEZEMBRO 2023. .VALOR PAGO.................R$ 25.649,35.                                                                                                                                                                                                                                                    
•	R$ 252.767,28- PROC.200900010015421, AGIR-CRER, REF. AO REP. CONT. GESTÃO 13° T.A, OUTUBRO 2023. .VALOR PAGO...............R$ 252.767,28.                                                                                                                                                                                                                                                     
•	R$24.193,22 - PROC.200900010015421, AGIR-CRER, REF. AO REP. CONT. GESTÃO 13° T.A,DEZEMBRO 2023..O VALOR DA FOLHA DEZ/23 FOI RETIFICADO PELA COORDENAÇÃO DE FOLHA DE PAGAMENTO CONFORME PLANILHA (57755366) ANEXA AO Processo nº202100010024770.     
•	R$ 1.155.476,34 - Repasse de Recursos Financeiros,a título de investimento,para aquisição de01 (um) Arco cirúrgico, 01 (uma) Capela de fluxo laminar, 04 (quatro) Aparelhos a laser para fisioterapia, 01 (um) Litotriptor a laser, 03 (três) Mesascirúrgicas ortopédicas e 01 (um) Sistema para urodinâmica destinados ao Centro Estadual de Reabilitação e Readaptação Dr. Henrique Santillo - CRER. Nostermos do Contrato de Gestão nº 123/2011 – SES/GO. Proc.:  200900010015421...............R$ 1.155.476,34.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 Pagamentos de Despesas de Exercícios Anteriores - DEA (informar a natureza, processo e outros esclarecimentos sobre o repasse efetuado para a contratada, objetivamente, na Nota Explicativa)  :                                                                                                                                                                                                 
•	CRER-PNE-MAI/23.......................R$ 313.682,39.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CRER-PNE-JUN/23.................PARTE R$ 145.442,69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CRER-PNE-JUL/23..........................PARTE R$ 200.179,85.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CRER-PNE-JUN/23.......................RESTANTE R$168.239,70.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CRER-PNE-AGO/23........................ ..PARTE R$ 300.694,07.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CRER-PNE-JUL/23........................RESTANTE R$113.502,54.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CRER-PNE-AGO/23..............RESTANTE R$ 12.988,31.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CRER-PNE-OUT-23................PARTE R$ 105.338,04.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CRER-PNE-SET/23......................R$ 313.682,10.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CRER-PNE-13º/2023.................................R$ 372.500,00.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CRER-PNE-DEZ/23...................................R$ 331.524,69.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CRER-PNE-NOV/23...................................R$ 415.055,46.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	CRER-PNE-OUT/23..........................RESTANTE R$ 283.424,39.                                                                                                                                                                                                                                                                                                                                                                                                                                                                                                                                                                       R$ 201,89  Número do DARE: 12100002435500866 - PROCESSO 202300010004463, AGIR-CRER, Relatório nº 325/2024 SES/GEA/SUINFRA/SUBIPEI (65885412), Despacho nº 3360/2024/SES/SUPECC (67818814). 2024.2850.064.00003.001.03     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</si>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</sst>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_-"/>
    <numFmt numFmtId="165" formatCode="[$-416]mmm\-yy;@"/>
    <numFmt numFmtId="166" formatCode="&quot;R$ &quot;#,##0.00;[Red]&quot;-R$ &quot;#,##0.00"/>
    <numFmt numFmtId="167" formatCode="mm/yy"/>
  </numFmts>
  <fonts count="2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1"/>
      <color theme="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2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sz val="12"/>
      <color rgb="FF1F497D"/>
      <name val="Calibri"/>
      <family val="2"/>
      <charset val="1"/>
    </font>
    <font>
      <u/>
      <sz val="12"/>
      <name val="Calibri"/>
      <family val="2"/>
      <charset val="1"/>
    </font>
    <font>
      <sz val="6.5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9"/>
      <color rgb="FF000000"/>
      <name val="Segoe UI"/>
      <family val="2"/>
      <charset val="1"/>
    </font>
    <font>
      <b/>
      <sz val="9"/>
      <color rgb="FF000000"/>
      <name val="Segoe UI"/>
      <family val="2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Border="0" applyProtection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6" fillId="2" borderId="2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17" fontId="4" fillId="0" borderId="16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7" fontId="4" fillId="0" borderId="14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64" fontId="9" fillId="4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165" fontId="4" fillId="0" borderId="0" xfId="0" applyNumberFormat="1" applyFont="1" applyAlignment="1">
      <alignment wrapText="1"/>
    </xf>
    <xf numFmtId="4" fontId="0" fillId="0" borderId="0" xfId="0" applyNumberFormat="1"/>
    <xf numFmtId="166" fontId="4" fillId="0" borderId="0" xfId="0" applyNumberFormat="1" applyFont="1" applyAlignment="1">
      <alignment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0" fontId="8" fillId="2" borderId="17" xfId="0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wrapText="1"/>
    </xf>
    <xf numFmtId="0" fontId="9" fillId="3" borderId="1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8" fillId="2" borderId="20" xfId="0" applyFont="1" applyFill="1" applyBorder="1" applyAlignment="1">
      <alignment horizontal="center" vertical="center" wrapText="1"/>
    </xf>
    <xf numFmtId="17" fontId="4" fillId="0" borderId="0" xfId="0" applyNumberFormat="1" applyFont="1" applyAlignment="1">
      <alignment wrapText="1"/>
    </xf>
    <xf numFmtId="0" fontId="9" fillId="3" borderId="20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17" fontId="0" fillId="0" borderId="0" xfId="0" applyNumberFormat="1"/>
    <xf numFmtId="0" fontId="4" fillId="0" borderId="20" xfId="0" applyFont="1" applyBorder="1" applyAlignment="1">
      <alignment vertical="center" wrapText="1"/>
    </xf>
    <xf numFmtId="4" fontId="12" fillId="0" borderId="20" xfId="1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65" fontId="10" fillId="0" borderId="20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left" vertical="top" wrapText="1"/>
    </xf>
    <xf numFmtId="4" fontId="4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0" fillId="0" borderId="20" xfId="2" applyFont="1" applyBorder="1" applyAlignment="1" applyProtection="1">
      <alignment horizontal="right" vertical="center"/>
    </xf>
    <xf numFmtId="4" fontId="0" fillId="0" borderId="20" xfId="2" applyNumberFormat="1" applyFont="1" applyBorder="1" applyAlignment="1" applyProtection="1">
      <alignment horizontal="right" vertical="center"/>
    </xf>
    <xf numFmtId="164" fontId="0" fillId="0" borderId="20" xfId="2" applyFont="1" applyBorder="1" applyAlignment="1" applyProtection="1">
      <alignment horizontal="center" vertical="center"/>
    </xf>
    <xf numFmtId="0" fontId="14" fillId="0" borderId="0" xfId="0" applyFont="1" applyAlignment="1">
      <alignment horizontal="left" vertical="top" wrapText="1"/>
    </xf>
    <xf numFmtId="4" fontId="15" fillId="0" borderId="21" xfId="1" applyNumberFormat="1" applyFont="1" applyBorder="1" applyAlignment="1">
      <alignment vertical="center" wrapText="1"/>
    </xf>
    <xf numFmtId="4" fontId="16" fillId="0" borderId="20" xfId="1" applyNumberFormat="1" applyFont="1" applyBorder="1" applyAlignment="1">
      <alignment horizontal="center" vertical="center" wrapText="1"/>
    </xf>
    <xf numFmtId="164" fontId="10" fillId="0" borderId="20" xfId="2" applyFont="1" applyBorder="1" applyAlignment="1" applyProtection="1">
      <alignment vertical="center" wrapText="1"/>
    </xf>
    <xf numFmtId="167" fontId="4" fillId="0" borderId="20" xfId="2" applyNumberFormat="1" applyFont="1" applyBorder="1" applyAlignment="1" applyProtection="1">
      <alignment horizontal="center" vertical="center" wrapText="1"/>
    </xf>
    <xf numFmtId="164" fontId="4" fillId="0" borderId="21" xfId="2" applyFont="1" applyBorder="1" applyAlignment="1" applyProtection="1">
      <alignment horizontal="right" vertical="center"/>
    </xf>
    <xf numFmtId="165" fontId="4" fillId="0" borderId="20" xfId="0" applyNumberFormat="1" applyFont="1" applyBorder="1" applyAlignment="1">
      <alignment horizontal="center" vertical="center" wrapText="1"/>
    </xf>
    <xf numFmtId="0" fontId="9" fillId="5" borderId="20" xfId="0" applyFont="1" applyFill="1" applyBorder="1" applyAlignment="1">
      <alignment vertical="center" wrapText="1"/>
    </xf>
    <xf numFmtId="4" fontId="9" fillId="5" borderId="20" xfId="0" applyNumberFormat="1" applyFont="1" applyFill="1" applyBorder="1" applyAlignment="1">
      <alignment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12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</cellXfs>
  <cellStyles count="3">
    <cellStyle name="Normal" xfId="0" builtinId="0"/>
    <cellStyle name="Normal 65" xfId="1" xr:uid="{A316583A-6B82-4264-8D61-0E289A5FAD08}"/>
    <cellStyle name="Vírgula 44" xfId="2" xr:uid="{2EA9C7AB-9D73-4F81-9CBC-9B6EB6AF68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A54F-C9A1-46E9-ADFA-109AA56D5F41}">
  <sheetPr>
    <tabColor rgb="FF92D050"/>
    <pageSetUpPr fitToPage="1"/>
  </sheetPr>
  <dimension ref="A1:Z198"/>
  <sheetViews>
    <sheetView tabSelected="1" zoomScale="80" zoomScaleNormal="80" workbookViewId="0">
      <selection activeCell="B18" sqref="B18:W18"/>
    </sheetView>
  </sheetViews>
  <sheetFormatPr defaultColWidth="8.7109375" defaultRowHeight="15" x14ac:dyDescent="0.25"/>
  <cols>
    <col min="2" max="2" width="9" customWidth="1"/>
    <col min="3" max="3" width="16.5703125" customWidth="1"/>
    <col min="4" max="7" width="15" customWidth="1"/>
    <col min="8" max="8" width="15" style="94" customWidth="1"/>
    <col min="9" max="9" width="21" style="94" customWidth="1"/>
    <col min="10" max="10" width="14.140625" customWidth="1"/>
    <col min="11" max="11" width="13.7109375" customWidth="1"/>
    <col min="12" max="12" width="15.5703125" customWidth="1"/>
    <col min="13" max="13" width="20.42578125" customWidth="1"/>
    <col min="14" max="14" width="13.140625" customWidth="1"/>
    <col min="15" max="15" width="18" customWidth="1"/>
    <col min="16" max="16" width="12.28515625" customWidth="1"/>
    <col min="17" max="17" width="16.140625" customWidth="1"/>
    <col min="18" max="18" width="13.5703125" customWidth="1"/>
    <col min="19" max="19" width="16.28515625" style="9" customWidth="1"/>
    <col min="20" max="20" width="13.140625" customWidth="1"/>
    <col min="21" max="21" width="15.140625" customWidth="1"/>
    <col min="22" max="22" width="17.5703125" customWidth="1"/>
    <col min="23" max="23" width="20.140625" customWidth="1"/>
    <col min="24" max="24" width="16.28515625" style="2" customWidth="1"/>
    <col min="25" max="25" width="17.7109375" style="2" customWidth="1"/>
    <col min="26" max="26" width="8.7109375" style="2"/>
  </cols>
  <sheetData>
    <row r="1" spans="2:23" ht="26.2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x14ac:dyDescent="0.25">
      <c r="B2" s="3"/>
      <c r="C2" s="4"/>
      <c r="D2" s="4"/>
      <c r="E2" s="4"/>
      <c r="F2" s="4"/>
      <c r="G2" s="4"/>
      <c r="H2" s="3"/>
      <c r="I2" s="3"/>
      <c r="J2" s="4"/>
      <c r="K2" s="4"/>
      <c r="L2" s="4"/>
      <c r="M2" s="4"/>
      <c r="N2" s="4"/>
      <c r="O2" s="4"/>
      <c r="P2" s="5"/>
      <c r="Q2" s="5"/>
      <c r="R2" s="5"/>
      <c r="S2" s="3"/>
      <c r="T2" s="5"/>
      <c r="U2" s="5"/>
      <c r="V2" s="5"/>
      <c r="W2" s="5"/>
    </row>
    <row r="3" spans="2:23" ht="15.75" x14ac:dyDescent="0.25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2:23" x14ac:dyDescent="0.25">
      <c r="B4" s="3"/>
      <c r="C4" s="4"/>
      <c r="D4" s="4"/>
      <c r="E4" s="4"/>
      <c r="F4" s="4"/>
      <c r="G4" s="4"/>
      <c r="H4" s="3"/>
      <c r="I4" s="3"/>
      <c r="J4" s="4"/>
      <c r="K4" s="4"/>
      <c r="L4" s="4"/>
      <c r="M4" s="4"/>
      <c r="N4" s="4"/>
      <c r="O4" s="4"/>
      <c r="P4" s="5"/>
      <c r="Q4" s="5"/>
      <c r="R4" s="5"/>
      <c r="S4" s="3"/>
      <c r="T4" s="5"/>
      <c r="U4" s="5"/>
      <c r="V4" s="5"/>
      <c r="W4" s="5"/>
    </row>
    <row r="5" spans="2:23" ht="19.5" customHeight="1" x14ac:dyDescent="0.25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2:23" ht="19.5" customHeight="1" x14ac:dyDescent="0.25"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2:23" ht="19.5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2:23" ht="19.5" customHeight="1" x14ac:dyDescent="0.25">
      <c r="B8" s="7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2:23" ht="19.5" customHeight="1" x14ac:dyDescent="0.25">
      <c r="B9" s="8" t="s">
        <v>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2:23" ht="19.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2:23" ht="19.5" customHeight="1" x14ac:dyDescent="0.25">
      <c r="B11" s="7" t="s">
        <v>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2:23" ht="19.5" customHeight="1" thickBo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2:23" ht="19.5" customHeight="1" thickBot="1" x14ac:dyDescent="0.3">
      <c r="B13" s="11" t="s">
        <v>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2:23" ht="19.5" customHeight="1" thickBot="1" x14ac:dyDescent="0.3">
      <c r="B14" s="11" t="s">
        <v>8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2:23" ht="19.5" customHeight="1" thickBot="1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  <c r="R15" s="13"/>
      <c r="S15" s="14"/>
      <c r="T15" s="13"/>
      <c r="U15" s="13"/>
      <c r="V15" s="13"/>
      <c r="W15" s="13"/>
    </row>
    <row r="16" spans="2:23" ht="22.5" customHeight="1" thickBot="1" x14ac:dyDescent="0.3">
      <c r="B16" s="11" t="s">
        <v>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2:26" ht="31.5" customHeight="1" thickBot="1" x14ac:dyDescent="0.3">
      <c r="B17" s="11" t="s">
        <v>10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2:26" ht="15" customHeight="1" thickBot="1" x14ac:dyDescent="0.3">
      <c r="B18" s="15" t="s">
        <v>11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2:26" s="9" customFormat="1" ht="54.75" customHeight="1" thickBot="1" x14ac:dyDescent="0.3">
      <c r="B19" s="16" t="s">
        <v>12</v>
      </c>
      <c r="C19" s="17"/>
      <c r="D19" s="18" t="s">
        <v>13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/>
      <c r="Y19" s="19"/>
      <c r="Z19" s="19"/>
    </row>
    <row r="20" spans="2:26" s="9" customFormat="1" ht="63" customHeight="1" thickBot="1" x14ac:dyDescent="0.3">
      <c r="B20" s="16"/>
      <c r="C20" s="20" t="s">
        <v>14</v>
      </c>
      <c r="D20" s="21" t="s">
        <v>15</v>
      </c>
      <c r="E20" s="22" t="s">
        <v>16</v>
      </c>
      <c r="F20" s="22"/>
      <c r="G20" s="22"/>
      <c r="H20" s="22" t="s">
        <v>17</v>
      </c>
      <c r="I20" s="22"/>
      <c r="J20" s="22"/>
      <c r="K20" s="23" t="s">
        <v>18</v>
      </c>
      <c r="L20" s="22" t="s">
        <v>19</v>
      </c>
      <c r="M20" s="22"/>
      <c r="N20" s="22"/>
      <c r="O20" s="22"/>
      <c r="P20" s="22" t="s">
        <v>20</v>
      </c>
      <c r="Q20" s="22"/>
      <c r="R20" s="23" t="s">
        <v>21</v>
      </c>
      <c r="S20" s="22" t="s">
        <v>22</v>
      </c>
      <c r="T20" s="22"/>
      <c r="U20" s="22" t="s">
        <v>23</v>
      </c>
      <c r="V20" s="22"/>
      <c r="W20" s="21" t="s">
        <v>24</v>
      </c>
      <c r="X20" s="19"/>
      <c r="Y20" s="19"/>
      <c r="Z20" s="19"/>
    </row>
    <row r="21" spans="2:26" s="9" customFormat="1" ht="54.75" customHeight="1" thickBot="1" x14ac:dyDescent="0.3">
      <c r="B21" s="16"/>
      <c r="C21" s="20"/>
      <c r="D21" s="21"/>
      <c r="E21" s="24" t="s">
        <v>25</v>
      </c>
      <c r="F21" s="24" t="s">
        <v>26</v>
      </c>
      <c r="G21" s="24" t="s">
        <v>27</v>
      </c>
      <c r="H21" s="24" t="s">
        <v>25</v>
      </c>
      <c r="I21" s="24" t="s">
        <v>26</v>
      </c>
      <c r="J21" s="24" t="s">
        <v>27</v>
      </c>
      <c r="K21" s="24" t="s">
        <v>25</v>
      </c>
      <c r="L21" s="24" t="s">
        <v>28</v>
      </c>
      <c r="M21" s="24" t="s">
        <v>25</v>
      </c>
      <c r="N21" s="24" t="s">
        <v>26</v>
      </c>
      <c r="O21" s="24" t="s">
        <v>27</v>
      </c>
      <c r="P21" s="24" t="s">
        <v>25</v>
      </c>
      <c r="Q21" s="24" t="s">
        <v>26</v>
      </c>
      <c r="R21" s="24"/>
      <c r="S21" s="24" t="s">
        <v>25</v>
      </c>
      <c r="T21" s="24" t="s">
        <v>26</v>
      </c>
      <c r="U21" s="24" t="s">
        <v>25</v>
      </c>
      <c r="V21" s="24" t="s">
        <v>29</v>
      </c>
      <c r="W21" s="21"/>
      <c r="X21" s="25"/>
      <c r="Y21" s="25"/>
      <c r="Z21" s="19"/>
    </row>
    <row r="22" spans="2:26" s="9" customFormat="1" ht="24.75" customHeight="1" thickBot="1" x14ac:dyDescent="0.3">
      <c r="B22" s="26">
        <v>45292</v>
      </c>
      <c r="C22" s="27">
        <v>17044411.989999998</v>
      </c>
      <c r="D22" s="27">
        <v>16983528.050000001</v>
      </c>
      <c r="E22" s="27">
        <v>47338539.359999999</v>
      </c>
      <c r="F22" s="27"/>
      <c r="G22" s="27"/>
      <c r="H22" s="27">
        <v>32599318.66</v>
      </c>
      <c r="I22" s="27"/>
      <c r="J22" s="27"/>
      <c r="K22" s="27">
        <v>415836.04</v>
      </c>
      <c r="L22" s="28">
        <v>45292</v>
      </c>
      <c r="M22" s="29">
        <v>16299659.310000001</v>
      </c>
      <c r="N22" s="30"/>
      <c r="O22" s="30"/>
      <c r="P22" s="31"/>
      <c r="Q22" s="31"/>
      <c r="R22" s="31"/>
      <c r="S22" s="31"/>
      <c r="T22" s="30">
        <v>1210034.95</v>
      </c>
      <c r="U22" s="31"/>
      <c r="V22" s="31"/>
      <c r="W22" s="32">
        <f>M22+N22+O22+S22+T22+U22+V22-(P22+Q22+R22)</f>
        <v>17509694.260000002</v>
      </c>
      <c r="X22" s="33">
        <f>SUM(E22:G22)</f>
        <v>47338539.359999999</v>
      </c>
      <c r="Y22" s="34">
        <f>SUM(H22:J22)</f>
        <v>32599318.66</v>
      </c>
      <c r="Z22" s="19"/>
    </row>
    <row r="23" spans="2:26" s="9" customFormat="1" ht="24.75" customHeight="1" thickBot="1" x14ac:dyDescent="0.3">
      <c r="B23" s="26">
        <v>45292</v>
      </c>
      <c r="C23" s="27"/>
      <c r="D23" s="27"/>
      <c r="E23" s="27"/>
      <c r="F23" s="27"/>
      <c r="G23" s="27"/>
      <c r="H23" s="27"/>
      <c r="I23" s="27"/>
      <c r="J23" s="27"/>
      <c r="K23" s="27"/>
      <c r="L23" s="28">
        <v>45289</v>
      </c>
      <c r="M23" s="29"/>
      <c r="N23" s="30"/>
      <c r="O23" s="30"/>
      <c r="P23" s="31"/>
      <c r="Q23" s="31"/>
      <c r="R23" s="31"/>
      <c r="S23" s="29">
        <v>60883.94</v>
      </c>
      <c r="T23" s="31"/>
      <c r="U23" s="31"/>
      <c r="V23" s="31"/>
      <c r="W23" s="32">
        <f t="shared" ref="W23:W86" si="0">M23+N23+O23+S23+T23+U23+V23-(P23+Q23+R23)</f>
        <v>60883.94</v>
      </c>
      <c r="X23" s="33">
        <f t="shared" ref="X23:X89" si="1">SUM(E23:G23)</f>
        <v>0</v>
      </c>
      <c r="Y23" s="34">
        <f t="shared" ref="Y23:Y89" si="2">SUM(H23:J23)</f>
        <v>0</v>
      </c>
      <c r="Z23" s="19"/>
    </row>
    <row r="24" spans="2:26" s="9" customFormat="1" ht="24.75" customHeight="1" thickBot="1" x14ac:dyDescent="0.3">
      <c r="B24" s="26">
        <v>45292</v>
      </c>
      <c r="C24" s="27"/>
      <c r="D24" s="27"/>
      <c r="E24" s="27"/>
      <c r="F24" s="27"/>
      <c r="G24" s="27"/>
      <c r="H24" s="27"/>
      <c r="I24" s="27"/>
      <c r="J24" s="27"/>
      <c r="K24" s="27"/>
      <c r="L24" s="28">
        <v>45047</v>
      </c>
      <c r="M24" s="29"/>
      <c r="N24" s="30"/>
      <c r="O24" s="30"/>
      <c r="P24" s="31"/>
      <c r="Q24" s="31"/>
      <c r="R24" s="31"/>
      <c r="S24" s="29">
        <v>52125.68</v>
      </c>
      <c r="T24" s="31"/>
      <c r="U24" s="31"/>
      <c r="V24" s="31"/>
      <c r="W24" s="32">
        <f t="shared" si="0"/>
        <v>52125.68</v>
      </c>
      <c r="X24" s="33">
        <f t="shared" si="1"/>
        <v>0</v>
      </c>
      <c r="Y24" s="34">
        <f t="shared" si="2"/>
        <v>0</v>
      </c>
      <c r="Z24" s="19"/>
    </row>
    <row r="25" spans="2:26" s="9" customFormat="1" ht="24.75" customHeight="1" thickBot="1" x14ac:dyDescent="0.3">
      <c r="B25" s="26">
        <v>45292</v>
      </c>
      <c r="C25" s="27"/>
      <c r="D25" s="27"/>
      <c r="E25" s="27"/>
      <c r="F25" s="27"/>
      <c r="G25" s="27"/>
      <c r="H25" s="27"/>
      <c r="I25" s="27"/>
      <c r="J25" s="27"/>
      <c r="K25" s="27"/>
      <c r="L25" s="28">
        <v>45017</v>
      </c>
      <c r="M25" s="29"/>
      <c r="N25" s="30"/>
      <c r="O25" s="30"/>
      <c r="P25" s="31"/>
      <c r="Q25" s="31"/>
      <c r="R25" s="31"/>
      <c r="S25" s="29">
        <v>52125.68</v>
      </c>
      <c r="T25" s="31"/>
      <c r="U25" s="31"/>
      <c r="V25" s="31"/>
      <c r="W25" s="32">
        <f t="shared" si="0"/>
        <v>52125.68</v>
      </c>
      <c r="X25" s="33">
        <f t="shared" si="1"/>
        <v>0</v>
      </c>
      <c r="Y25" s="34">
        <f t="shared" si="2"/>
        <v>0</v>
      </c>
      <c r="Z25" s="19"/>
    </row>
    <row r="26" spans="2:26" s="9" customFormat="1" ht="24.75" customHeight="1" thickBot="1" x14ac:dyDescent="0.3">
      <c r="B26" s="26">
        <v>45292</v>
      </c>
      <c r="C26" s="27"/>
      <c r="D26" s="27"/>
      <c r="E26" s="27"/>
      <c r="F26" s="27"/>
      <c r="G26" s="27"/>
      <c r="H26" s="27"/>
      <c r="I26" s="27"/>
      <c r="J26" s="27"/>
      <c r="K26" s="27"/>
      <c r="L26" s="28">
        <v>45078</v>
      </c>
      <c r="M26" s="29"/>
      <c r="N26" s="30"/>
      <c r="O26" s="30"/>
      <c r="P26" s="31"/>
      <c r="Q26" s="31"/>
      <c r="R26" s="31"/>
      <c r="S26" s="29">
        <v>52125.68</v>
      </c>
      <c r="T26" s="31"/>
      <c r="U26" s="31"/>
      <c r="V26" s="31"/>
      <c r="W26" s="32">
        <f t="shared" si="0"/>
        <v>52125.68</v>
      </c>
      <c r="X26" s="33">
        <f t="shared" si="1"/>
        <v>0</v>
      </c>
      <c r="Y26" s="34">
        <f t="shared" si="2"/>
        <v>0</v>
      </c>
      <c r="Z26" s="19"/>
    </row>
    <row r="27" spans="2:26" s="9" customFormat="1" ht="24.75" customHeight="1" thickBot="1" x14ac:dyDescent="0.3">
      <c r="B27" s="26">
        <v>45292</v>
      </c>
      <c r="C27" s="27"/>
      <c r="D27" s="27"/>
      <c r="E27" s="27"/>
      <c r="F27" s="27"/>
      <c r="G27" s="27"/>
      <c r="H27" s="27"/>
      <c r="I27" s="27"/>
      <c r="J27" s="27"/>
      <c r="K27" s="27"/>
      <c r="L27" s="28">
        <v>45108</v>
      </c>
      <c r="M27" s="29"/>
      <c r="N27" s="30"/>
      <c r="O27" s="30"/>
      <c r="P27" s="31"/>
      <c r="Q27" s="31"/>
      <c r="R27" s="31"/>
      <c r="S27" s="29">
        <v>52125.68</v>
      </c>
      <c r="T27" s="31"/>
      <c r="U27" s="31"/>
      <c r="V27" s="31"/>
      <c r="W27" s="32">
        <f t="shared" si="0"/>
        <v>52125.68</v>
      </c>
      <c r="X27" s="33">
        <f t="shared" si="1"/>
        <v>0</v>
      </c>
      <c r="Y27" s="34">
        <f t="shared" si="2"/>
        <v>0</v>
      </c>
      <c r="Z27" s="19"/>
    </row>
    <row r="28" spans="2:26" s="9" customFormat="1" ht="24.75" customHeight="1" thickBot="1" x14ac:dyDescent="0.3">
      <c r="B28" s="26">
        <v>45292</v>
      </c>
      <c r="C28" s="27"/>
      <c r="D28" s="27"/>
      <c r="E28" s="27"/>
      <c r="F28" s="27"/>
      <c r="G28" s="27"/>
      <c r="H28" s="27"/>
      <c r="I28" s="27"/>
      <c r="J28" s="27"/>
      <c r="K28" s="27"/>
      <c r="L28" s="28">
        <v>45170</v>
      </c>
      <c r="M28" s="29"/>
      <c r="N28" s="30"/>
      <c r="O28" s="30"/>
      <c r="P28" s="31"/>
      <c r="Q28" s="31"/>
      <c r="R28" s="31"/>
      <c r="S28" s="29">
        <v>165954.9</v>
      </c>
      <c r="T28" s="31"/>
      <c r="U28" s="31"/>
      <c r="V28" s="31"/>
      <c r="W28" s="32">
        <f t="shared" si="0"/>
        <v>165954.9</v>
      </c>
      <c r="X28" s="33">
        <f t="shared" si="1"/>
        <v>0</v>
      </c>
      <c r="Y28" s="34">
        <f t="shared" si="2"/>
        <v>0</v>
      </c>
      <c r="Z28" s="19"/>
    </row>
    <row r="29" spans="2:26" s="9" customFormat="1" ht="24.75" customHeight="1" thickBot="1" x14ac:dyDescent="0.3">
      <c r="B29" s="26">
        <v>45292</v>
      </c>
      <c r="C29" s="27"/>
      <c r="D29" s="27"/>
      <c r="E29" s="27"/>
      <c r="F29" s="27"/>
      <c r="G29" s="27"/>
      <c r="H29" s="27"/>
      <c r="I29" s="27"/>
      <c r="J29" s="27"/>
      <c r="K29" s="27"/>
      <c r="L29" s="28">
        <v>45139</v>
      </c>
      <c r="M29" s="29"/>
      <c r="N29" s="30"/>
      <c r="O29" s="30"/>
      <c r="P29" s="31"/>
      <c r="Q29" s="31"/>
      <c r="R29" s="31"/>
      <c r="S29" s="29">
        <v>52125.68</v>
      </c>
      <c r="T29" s="31"/>
      <c r="U29" s="31"/>
      <c r="V29" s="31"/>
      <c r="W29" s="32">
        <f t="shared" si="0"/>
        <v>52125.68</v>
      </c>
      <c r="X29" s="33">
        <f t="shared" si="1"/>
        <v>0</v>
      </c>
      <c r="Y29" s="34">
        <f t="shared" si="2"/>
        <v>0</v>
      </c>
      <c r="Z29" s="19"/>
    </row>
    <row r="30" spans="2:26" s="9" customFormat="1" ht="24.75" customHeight="1" thickBot="1" x14ac:dyDescent="0.3">
      <c r="B30" s="26">
        <v>45292</v>
      </c>
      <c r="C30" s="27"/>
      <c r="D30" s="27"/>
      <c r="E30" s="27"/>
      <c r="F30" s="27"/>
      <c r="G30" s="27"/>
      <c r="H30" s="27"/>
      <c r="I30" s="27"/>
      <c r="J30" s="27"/>
      <c r="K30" s="27"/>
      <c r="L30" s="28">
        <v>45231</v>
      </c>
      <c r="M30" s="29"/>
      <c r="N30" s="30"/>
      <c r="O30" s="30"/>
      <c r="P30" s="31"/>
      <c r="Q30" s="31"/>
      <c r="R30" s="31"/>
      <c r="S30" s="29">
        <v>60883.94</v>
      </c>
      <c r="T30" s="31"/>
      <c r="U30" s="31"/>
      <c r="V30" s="31"/>
      <c r="W30" s="32">
        <f t="shared" si="0"/>
        <v>60883.94</v>
      </c>
      <c r="X30" s="33">
        <f t="shared" si="1"/>
        <v>0</v>
      </c>
      <c r="Y30" s="34">
        <f t="shared" si="2"/>
        <v>0</v>
      </c>
      <c r="Z30" s="19"/>
    </row>
    <row r="31" spans="2:26" s="9" customFormat="1" ht="24.75" customHeight="1" thickBot="1" x14ac:dyDescent="0.3">
      <c r="B31" s="26">
        <v>45292</v>
      </c>
      <c r="C31" s="27"/>
      <c r="D31" s="27"/>
      <c r="E31" s="27"/>
      <c r="F31" s="27"/>
      <c r="G31" s="27"/>
      <c r="H31" s="27"/>
      <c r="I31" s="27"/>
      <c r="J31" s="27"/>
      <c r="K31" s="27"/>
      <c r="L31" s="28">
        <v>45289</v>
      </c>
      <c r="M31" s="29"/>
      <c r="N31" s="30"/>
      <c r="O31" s="30"/>
      <c r="P31" s="31"/>
      <c r="Q31" s="31"/>
      <c r="R31" s="31"/>
      <c r="S31" s="31"/>
      <c r="T31" s="29">
        <v>1185721.43</v>
      </c>
      <c r="U31" s="31"/>
      <c r="V31" s="31"/>
      <c r="W31" s="32">
        <f t="shared" si="0"/>
        <v>1185721.43</v>
      </c>
      <c r="X31" s="33">
        <f t="shared" si="1"/>
        <v>0</v>
      </c>
      <c r="Y31" s="34">
        <f t="shared" si="2"/>
        <v>0</v>
      </c>
      <c r="Z31" s="19"/>
    </row>
    <row r="32" spans="2:26" s="9" customFormat="1" ht="24.75" customHeight="1" thickBot="1" x14ac:dyDescent="0.3">
      <c r="B32" s="35">
        <v>45323</v>
      </c>
      <c r="C32" s="27">
        <v>17036125.390000001</v>
      </c>
      <c r="D32" s="27">
        <v>16975241.449999999</v>
      </c>
      <c r="E32" s="27"/>
      <c r="F32" s="36">
        <v>4320566.3900000006</v>
      </c>
      <c r="G32" s="27"/>
      <c r="H32" s="36">
        <v>14628109.459999999</v>
      </c>
      <c r="I32" s="27">
        <v>1118373.5</v>
      </c>
      <c r="J32" s="27"/>
      <c r="K32" s="27">
        <v>361808.99</v>
      </c>
      <c r="L32" s="28">
        <v>45289</v>
      </c>
      <c r="M32" s="29"/>
      <c r="N32" s="30"/>
      <c r="O32" s="32"/>
      <c r="P32" s="37"/>
      <c r="Q32" s="37"/>
      <c r="R32" s="37"/>
      <c r="S32" s="29">
        <v>25649.35</v>
      </c>
      <c r="T32" s="37"/>
      <c r="U32" s="37"/>
      <c r="V32" s="37"/>
      <c r="W32" s="32">
        <f t="shared" si="0"/>
        <v>25649.35</v>
      </c>
      <c r="X32" s="33">
        <f t="shared" si="1"/>
        <v>4320566.3900000006</v>
      </c>
      <c r="Y32" s="34">
        <f t="shared" si="2"/>
        <v>15746482.959999999</v>
      </c>
      <c r="Z32" s="19"/>
    </row>
    <row r="33" spans="2:26" s="9" customFormat="1" ht="24.75" customHeight="1" thickBot="1" x14ac:dyDescent="0.3">
      <c r="B33" s="35">
        <v>45323</v>
      </c>
      <c r="C33" s="27"/>
      <c r="D33" s="27"/>
      <c r="E33" s="27"/>
      <c r="F33" s="27"/>
      <c r="G33" s="27"/>
      <c r="H33" s="27"/>
      <c r="I33" s="27"/>
      <c r="J33" s="27"/>
      <c r="K33" s="27"/>
      <c r="L33" s="28">
        <v>45231</v>
      </c>
      <c r="M33" s="29"/>
      <c r="N33" s="30"/>
      <c r="O33" s="32"/>
      <c r="P33" s="37"/>
      <c r="Q33" s="37"/>
      <c r="R33" s="37"/>
      <c r="S33" s="29">
        <v>19713.96</v>
      </c>
      <c r="T33" s="37"/>
      <c r="U33" s="37"/>
      <c r="V33" s="37"/>
      <c r="W33" s="32">
        <f t="shared" si="0"/>
        <v>19713.96</v>
      </c>
      <c r="X33" s="33">
        <f t="shared" si="1"/>
        <v>0</v>
      </c>
      <c r="Y33" s="34">
        <f t="shared" si="2"/>
        <v>0</v>
      </c>
      <c r="Z33" s="19"/>
    </row>
    <row r="34" spans="2:26" s="9" customFormat="1" ht="24.75" customHeight="1" thickBot="1" x14ac:dyDescent="0.3">
      <c r="B34" s="35">
        <v>45323</v>
      </c>
      <c r="C34" s="27"/>
      <c r="D34" s="27"/>
      <c r="E34" s="27"/>
      <c r="F34" s="27"/>
      <c r="G34" s="27"/>
      <c r="H34" s="27"/>
      <c r="I34" s="27"/>
      <c r="J34" s="27"/>
      <c r="K34" s="27"/>
      <c r="L34" s="28">
        <v>45200</v>
      </c>
      <c r="M34" s="29"/>
      <c r="N34" s="32"/>
      <c r="O34" s="32"/>
      <c r="P34" s="37"/>
      <c r="Q34" s="37"/>
      <c r="R34" s="37"/>
      <c r="S34" s="29">
        <v>252767.28</v>
      </c>
      <c r="T34" s="37"/>
      <c r="U34" s="37"/>
      <c r="V34" s="37"/>
      <c r="W34" s="32">
        <f t="shared" si="0"/>
        <v>252767.28</v>
      </c>
      <c r="X34" s="33">
        <f t="shared" si="1"/>
        <v>0</v>
      </c>
      <c r="Y34" s="34">
        <f t="shared" si="2"/>
        <v>0</v>
      </c>
      <c r="Z34" s="19"/>
    </row>
    <row r="35" spans="2:26" s="9" customFormat="1" ht="24.75" customHeight="1" thickBot="1" x14ac:dyDescent="0.3">
      <c r="B35" s="35">
        <v>45323</v>
      </c>
      <c r="C35" s="27"/>
      <c r="D35" s="27"/>
      <c r="E35" s="27"/>
      <c r="F35" s="27"/>
      <c r="G35" s="27"/>
      <c r="H35" s="27"/>
      <c r="I35" s="27"/>
      <c r="J35" s="27"/>
      <c r="K35" s="27"/>
      <c r="L35" s="28">
        <v>45323</v>
      </c>
      <c r="M35" s="29">
        <v>16299659.35</v>
      </c>
      <c r="N35" s="32">
        <v>1118575.3899999999</v>
      </c>
      <c r="O35" s="32"/>
      <c r="P35" s="37"/>
      <c r="Q35" s="37"/>
      <c r="R35" s="37">
        <v>201.89</v>
      </c>
      <c r="S35" s="37"/>
      <c r="T35" s="37"/>
      <c r="U35" s="37"/>
      <c r="V35" s="37"/>
      <c r="W35" s="32">
        <f t="shared" si="0"/>
        <v>17418032.849999998</v>
      </c>
      <c r="X35" s="33">
        <f t="shared" si="1"/>
        <v>0</v>
      </c>
      <c r="Y35" s="34">
        <f t="shared" si="2"/>
        <v>0</v>
      </c>
      <c r="Z35" s="19"/>
    </row>
    <row r="36" spans="2:26" s="9" customFormat="1" ht="24.75" customHeight="1" thickBot="1" x14ac:dyDescent="0.3">
      <c r="B36" s="26">
        <v>45352</v>
      </c>
      <c r="C36" s="27">
        <v>15043945.82</v>
      </c>
      <c r="D36" s="27">
        <v>14989150.27</v>
      </c>
      <c r="E36" s="27"/>
      <c r="F36" s="27"/>
      <c r="G36" s="27"/>
      <c r="H36" s="27"/>
      <c r="I36" s="27"/>
      <c r="J36" s="27"/>
      <c r="K36" s="27">
        <v>358752.13</v>
      </c>
      <c r="L36" s="28">
        <v>45292</v>
      </c>
      <c r="M36" s="29">
        <v>328916.64</v>
      </c>
      <c r="N36" s="32"/>
      <c r="O36" s="32"/>
      <c r="P36" s="37"/>
      <c r="Q36" s="37"/>
      <c r="R36" s="37"/>
      <c r="S36" s="37"/>
      <c r="T36" s="37"/>
      <c r="U36" s="37"/>
      <c r="V36" s="37"/>
      <c r="W36" s="32">
        <f t="shared" si="0"/>
        <v>328916.64</v>
      </c>
      <c r="X36" s="33">
        <f t="shared" si="1"/>
        <v>0</v>
      </c>
      <c r="Y36" s="34">
        <f t="shared" si="2"/>
        <v>0</v>
      </c>
      <c r="Z36" s="19"/>
    </row>
    <row r="37" spans="2:26" s="9" customFormat="1" ht="24.75" customHeight="1" thickBot="1" x14ac:dyDescent="0.3">
      <c r="B37" s="26">
        <v>45352</v>
      </c>
      <c r="C37" s="27"/>
      <c r="D37" s="27"/>
      <c r="E37" s="27"/>
      <c r="F37" s="27"/>
      <c r="G37" s="27"/>
      <c r="H37" s="27"/>
      <c r="I37" s="27"/>
      <c r="J37" s="27"/>
      <c r="K37" s="27"/>
      <c r="L37" s="28">
        <v>45289</v>
      </c>
      <c r="M37" s="29"/>
      <c r="N37" s="32"/>
      <c r="O37" s="32"/>
      <c r="P37" s="37"/>
      <c r="Q37" s="37"/>
      <c r="R37" s="37"/>
      <c r="S37" s="29"/>
      <c r="T37" s="37"/>
      <c r="U37" s="29">
        <v>704024.69</v>
      </c>
      <c r="V37" s="37"/>
      <c r="W37" s="32">
        <f t="shared" si="0"/>
        <v>704024.69</v>
      </c>
      <c r="X37" s="33">
        <f t="shared" si="1"/>
        <v>0</v>
      </c>
      <c r="Y37" s="34">
        <f t="shared" si="2"/>
        <v>0</v>
      </c>
      <c r="Z37" s="19"/>
    </row>
    <row r="38" spans="2:26" s="9" customFormat="1" ht="24.75" customHeight="1" thickBot="1" x14ac:dyDescent="0.3">
      <c r="B38" s="26">
        <v>45352</v>
      </c>
      <c r="C38" s="27"/>
      <c r="D38" s="27"/>
      <c r="E38" s="27"/>
      <c r="F38" s="27"/>
      <c r="G38" s="27"/>
      <c r="H38" s="27"/>
      <c r="I38" s="27"/>
      <c r="J38" s="27"/>
      <c r="K38" s="27"/>
      <c r="L38" s="28">
        <v>45047</v>
      </c>
      <c r="M38" s="29"/>
      <c r="N38" s="32"/>
      <c r="O38" s="32"/>
      <c r="P38" s="37"/>
      <c r="Q38" s="37"/>
      <c r="R38" s="37"/>
      <c r="S38" s="37"/>
      <c r="T38" s="37"/>
      <c r="U38" s="29">
        <v>313682.39</v>
      </c>
      <c r="V38" s="37"/>
      <c r="W38" s="32">
        <f t="shared" si="0"/>
        <v>313682.39</v>
      </c>
      <c r="X38" s="33">
        <f t="shared" si="1"/>
        <v>0</v>
      </c>
      <c r="Y38" s="34">
        <f t="shared" si="2"/>
        <v>0</v>
      </c>
      <c r="Z38" s="19"/>
    </row>
    <row r="39" spans="2:26" s="9" customFormat="1" ht="24.75" customHeight="1" thickBot="1" x14ac:dyDescent="0.3">
      <c r="B39" s="26">
        <v>45352</v>
      </c>
      <c r="C39" s="27"/>
      <c r="D39" s="27"/>
      <c r="E39" s="27"/>
      <c r="F39" s="27"/>
      <c r="G39" s="27"/>
      <c r="H39" s="27"/>
      <c r="I39" s="27"/>
      <c r="J39" s="27"/>
      <c r="K39" s="27"/>
      <c r="L39" s="28">
        <v>45078</v>
      </c>
      <c r="M39" s="29"/>
      <c r="N39" s="32"/>
      <c r="O39" s="32"/>
      <c r="P39" s="37"/>
      <c r="Q39" s="37"/>
      <c r="R39" s="37"/>
      <c r="S39" s="37"/>
      <c r="T39" s="37"/>
      <c r="U39" s="29">
        <v>313682.39</v>
      </c>
      <c r="V39" s="37"/>
      <c r="W39" s="32">
        <f t="shared" si="0"/>
        <v>313682.39</v>
      </c>
      <c r="X39" s="33">
        <f t="shared" si="1"/>
        <v>0</v>
      </c>
      <c r="Y39" s="34">
        <f t="shared" si="2"/>
        <v>0</v>
      </c>
      <c r="Z39" s="19"/>
    </row>
    <row r="40" spans="2:26" s="9" customFormat="1" ht="24.75" customHeight="1" thickBot="1" x14ac:dyDescent="0.3">
      <c r="B40" s="26">
        <v>45352</v>
      </c>
      <c r="C40" s="27"/>
      <c r="D40" s="27"/>
      <c r="E40" s="27"/>
      <c r="F40" s="27"/>
      <c r="G40" s="27"/>
      <c r="H40" s="27"/>
      <c r="I40" s="27"/>
      <c r="J40" s="27"/>
      <c r="K40" s="27"/>
      <c r="L40" s="28">
        <v>45108</v>
      </c>
      <c r="M40" s="29"/>
      <c r="N40" s="32"/>
      <c r="O40" s="32"/>
      <c r="P40" s="37"/>
      <c r="Q40" s="37"/>
      <c r="R40" s="37"/>
      <c r="S40" s="37"/>
      <c r="T40" s="37"/>
      <c r="U40" s="29">
        <v>313682.39</v>
      </c>
      <c r="V40" s="37"/>
      <c r="W40" s="32">
        <f t="shared" si="0"/>
        <v>313682.39</v>
      </c>
      <c r="X40" s="33">
        <f t="shared" si="1"/>
        <v>0</v>
      </c>
      <c r="Y40" s="34">
        <f t="shared" si="2"/>
        <v>0</v>
      </c>
      <c r="Z40" s="19"/>
    </row>
    <row r="41" spans="2:26" s="9" customFormat="1" ht="24.75" customHeight="1" thickBot="1" x14ac:dyDescent="0.3">
      <c r="B41" s="26">
        <v>45352</v>
      </c>
      <c r="C41" s="27"/>
      <c r="D41" s="27"/>
      <c r="E41" s="27"/>
      <c r="F41" s="27"/>
      <c r="G41" s="27"/>
      <c r="H41" s="27"/>
      <c r="I41" s="27"/>
      <c r="J41" s="27"/>
      <c r="K41" s="27"/>
      <c r="L41" s="28">
        <v>45170</v>
      </c>
      <c r="M41" s="29"/>
      <c r="N41" s="32"/>
      <c r="O41" s="32"/>
      <c r="P41" s="37"/>
      <c r="Q41" s="37"/>
      <c r="R41" s="37"/>
      <c r="S41" s="37"/>
      <c r="T41" s="37"/>
      <c r="U41" s="29">
        <v>313682.09999999998</v>
      </c>
      <c r="V41" s="37"/>
      <c r="W41" s="32">
        <f t="shared" si="0"/>
        <v>313682.09999999998</v>
      </c>
      <c r="X41" s="33">
        <f t="shared" si="1"/>
        <v>0</v>
      </c>
      <c r="Y41" s="34">
        <f t="shared" si="2"/>
        <v>0</v>
      </c>
      <c r="Z41" s="19"/>
    </row>
    <row r="42" spans="2:26" s="9" customFormat="1" ht="24.75" customHeight="1" thickBot="1" x14ac:dyDescent="0.3">
      <c r="B42" s="26">
        <v>45352</v>
      </c>
      <c r="C42" s="27"/>
      <c r="D42" s="27"/>
      <c r="E42" s="27"/>
      <c r="F42" s="27"/>
      <c r="G42" s="27"/>
      <c r="H42" s="27"/>
      <c r="I42" s="27"/>
      <c r="J42" s="27"/>
      <c r="K42" s="27"/>
      <c r="L42" s="28">
        <v>45139</v>
      </c>
      <c r="M42" s="29"/>
      <c r="N42" s="32"/>
      <c r="O42" s="32"/>
      <c r="P42" s="37"/>
      <c r="Q42" s="37"/>
      <c r="R42" s="37"/>
      <c r="S42" s="37"/>
      <c r="T42" s="37"/>
      <c r="U42" s="29">
        <v>313682.38</v>
      </c>
      <c r="V42" s="37"/>
      <c r="W42" s="32">
        <f t="shared" si="0"/>
        <v>313682.38</v>
      </c>
      <c r="X42" s="33">
        <f t="shared" si="1"/>
        <v>0</v>
      </c>
      <c r="Y42" s="34">
        <f t="shared" si="2"/>
        <v>0</v>
      </c>
      <c r="Z42" s="19"/>
    </row>
    <row r="43" spans="2:26" s="9" customFormat="1" ht="24.75" customHeight="1" thickBot="1" x14ac:dyDescent="0.3">
      <c r="B43" s="26">
        <v>45352</v>
      </c>
      <c r="C43" s="27"/>
      <c r="D43" s="27"/>
      <c r="E43" s="27"/>
      <c r="F43" s="27"/>
      <c r="G43" s="27"/>
      <c r="H43" s="27"/>
      <c r="I43" s="27"/>
      <c r="J43" s="27"/>
      <c r="K43" s="27"/>
      <c r="L43" s="28">
        <v>45231</v>
      </c>
      <c r="M43" s="29"/>
      <c r="N43" s="32"/>
      <c r="O43" s="32"/>
      <c r="P43" s="37"/>
      <c r="Q43" s="37"/>
      <c r="R43" s="37"/>
      <c r="S43" s="37"/>
      <c r="T43" s="37"/>
      <c r="U43" s="29">
        <v>415055.46</v>
      </c>
      <c r="V43" s="37"/>
      <c r="W43" s="32">
        <f t="shared" si="0"/>
        <v>415055.46</v>
      </c>
      <c r="X43" s="33">
        <f t="shared" si="1"/>
        <v>0</v>
      </c>
      <c r="Y43" s="34">
        <f t="shared" si="2"/>
        <v>0</v>
      </c>
      <c r="Z43" s="19"/>
    </row>
    <row r="44" spans="2:26" s="9" customFormat="1" ht="24.75" customHeight="1" thickBot="1" x14ac:dyDescent="0.3">
      <c r="B44" s="26">
        <v>45352</v>
      </c>
      <c r="C44" s="27"/>
      <c r="D44" s="27"/>
      <c r="E44" s="27"/>
      <c r="F44" s="27"/>
      <c r="G44" s="27"/>
      <c r="H44" s="27"/>
      <c r="I44" s="27"/>
      <c r="J44" s="27"/>
      <c r="K44" s="27"/>
      <c r="L44" s="28">
        <v>45200</v>
      </c>
      <c r="M44" s="29"/>
      <c r="N44" s="32"/>
      <c r="O44" s="32"/>
      <c r="P44" s="37"/>
      <c r="Q44" s="37"/>
      <c r="R44" s="37"/>
      <c r="S44" s="37"/>
      <c r="T44" s="37"/>
      <c r="U44" s="29">
        <v>388762.43</v>
      </c>
      <c r="V44" s="37"/>
      <c r="W44" s="32">
        <f t="shared" si="0"/>
        <v>388762.43</v>
      </c>
      <c r="X44" s="33">
        <f t="shared" si="1"/>
        <v>0</v>
      </c>
      <c r="Y44" s="34">
        <f t="shared" si="2"/>
        <v>0</v>
      </c>
      <c r="Z44" s="19"/>
    </row>
    <row r="45" spans="2:26" s="9" customFormat="1" ht="24.75" customHeight="1" thickBot="1" x14ac:dyDescent="0.3">
      <c r="B45" s="26">
        <v>45352</v>
      </c>
      <c r="C45" s="27"/>
      <c r="D45" s="27"/>
      <c r="E45" s="27"/>
      <c r="F45" s="27"/>
      <c r="G45" s="27"/>
      <c r="H45" s="27"/>
      <c r="I45" s="27"/>
      <c r="J45" s="27"/>
      <c r="K45" s="27"/>
      <c r="L45" s="28"/>
      <c r="M45" s="29"/>
      <c r="N45" s="32"/>
      <c r="O45" s="32"/>
      <c r="P45" s="37"/>
      <c r="Q45" s="37"/>
      <c r="R45" s="37"/>
      <c r="S45" s="37">
        <v>24193.22</v>
      </c>
      <c r="T45" s="37"/>
      <c r="U45" s="29"/>
      <c r="V45" s="37"/>
      <c r="W45" s="32">
        <f t="shared" si="0"/>
        <v>24193.22</v>
      </c>
      <c r="X45" s="33">
        <f t="shared" si="1"/>
        <v>0</v>
      </c>
      <c r="Y45" s="34">
        <f t="shared" si="2"/>
        <v>0</v>
      </c>
      <c r="Z45" s="19"/>
    </row>
    <row r="46" spans="2:26" s="9" customFormat="1" ht="24.75" customHeight="1" thickBot="1" x14ac:dyDescent="0.3">
      <c r="B46" s="26">
        <v>45352</v>
      </c>
      <c r="C46" s="27"/>
      <c r="D46" s="27"/>
      <c r="E46" s="27"/>
      <c r="F46" s="27"/>
      <c r="G46" s="27"/>
      <c r="H46" s="27"/>
      <c r="I46" s="27"/>
      <c r="J46" s="27"/>
      <c r="K46" s="27"/>
      <c r="L46" s="28">
        <v>45323</v>
      </c>
      <c r="M46" s="29">
        <v>320630.03999999998</v>
      </c>
      <c r="N46" s="32"/>
      <c r="O46" s="32"/>
      <c r="P46" s="37"/>
      <c r="Q46" s="37"/>
      <c r="R46" s="37"/>
      <c r="S46" s="37"/>
      <c r="T46" s="37"/>
      <c r="U46" s="37"/>
      <c r="V46" s="37"/>
      <c r="W46" s="32">
        <f t="shared" si="0"/>
        <v>320630.03999999998</v>
      </c>
      <c r="X46" s="33">
        <f t="shared" si="1"/>
        <v>0</v>
      </c>
      <c r="Y46" s="34">
        <f t="shared" si="2"/>
        <v>0</v>
      </c>
      <c r="Z46" s="19"/>
    </row>
    <row r="47" spans="2:26" s="9" customFormat="1" ht="24.75" customHeight="1" thickBot="1" x14ac:dyDescent="0.3">
      <c r="B47" s="26">
        <v>45352</v>
      </c>
      <c r="C47" s="27"/>
      <c r="D47" s="27"/>
      <c r="E47" s="27"/>
      <c r="F47" s="27"/>
      <c r="G47" s="27"/>
      <c r="H47" s="27"/>
      <c r="I47" s="27"/>
      <c r="J47" s="27"/>
      <c r="K47" s="27"/>
      <c r="L47" s="28">
        <v>45380</v>
      </c>
      <c r="M47" s="29">
        <v>14428109.460000001</v>
      </c>
      <c r="N47" s="32"/>
      <c r="O47" s="32"/>
      <c r="P47" s="37"/>
      <c r="Q47" s="37"/>
      <c r="R47" s="37"/>
      <c r="S47" s="37"/>
      <c r="T47" s="37"/>
      <c r="U47" s="37"/>
      <c r="V47" s="37"/>
      <c r="W47" s="32">
        <f t="shared" si="0"/>
        <v>14428109.460000001</v>
      </c>
      <c r="X47" s="33">
        <f t="shared" si="1"/>
        <v>0</v>
      </c>
      <c r="Y47" s="34">
        <f t="shared" si="2"/>
        <v>0</v>
      </c>
      <c r="Z47" s="19"/>
    </row>
    <row r="48" spans="2:26" s="9" customFormat="1" ht="24.75" customHeight="1" thickBot="1" x14ac:dyDescent="0.3">
      <c r="B48" s="26">
        <v>45352</v>
      </c>
      <c r="C48" s="27">
        <v>2693163.5206666673</v>
      </c>
      <c r="D48" s="27">
        <v>2687179.3846666673</v>
      </c>
      <c r="E48" s="27"/>
      <c r="F48" s="27"/>
      <c r="G48" s="27"/>
      <c r="H48" s="27"/>
      <c r="I48" s="27"/>
      <c r="J48" s="27"/>
      <c r="K48" s="27">
        <v>5984.14</v>
      </c>
      <c r="L48" s="28"/>
      <c r="M48" s="29"/>
      <c r="N48" s="32"/>
      <c r="O48" s="32"/>
      <c r="P48" s="37"/>
      <c r="Q48" s="37"/>
      <c r="R48" s="37"/>
      <c r="S48" s="37"/>
      <c r="T48" s="37"/>
      <c r="U48" s="37"/>
      <c r="V48" s="37"/>
      <c r="W48" s="32">
        <f t="shared" si="0"/>
        <v>0</v>
      </c>
      <c r="X48" s="33">
        <f t="shared" si="1"/>
        <v>0</v>
      </c>
      <c r="Y48" s="34">
        <f t="shared" si="2"/>
        <v>0</v>
      </c>
      <c r="Z48" s="19"/>
    </row>
    <row r="49" spans="1:26" s="9" customFormat="1" ht="24.75" customHeight="1" thickBot="1" x14ac:dyDescent="0.3">
      <c r="B49" s="26">
        <v>45383</v>
      </c>
      <c r="C49" s="27">
        <v>18221156.620000001</v>
      </c>
      <c r="D49" s="27">
        <v>18161315.260000002</v>
      </c>
      <c r="E49" s="36">
        <v>34114366.689999998</v>
      </c>
      <c r="F49" s="27"/>
      <c r="G49" s="27"/>
      <c r="H49" s="27">
        <v>34110781.609999999</v>
      </c>
      <c r="I49" s="27"/>
      <c r="J49" s="27"/>
      <c r="K49" s="27">
        <v>379210.32</v>
      </c>
      <c r="L49" s="37"/>
      <c r="M49" s="29"/>
      <c r="N49" s="32"/>
      <c r="O49" s="32"/>
      <c r="P49" s="37"/>
      <c r="Q49" s="37"/>
      <c r="R49" s="37"/>
      <c r="S49" s="37"/>
      <c r="T49" s="37"/>
      <c r="U49" s="37"/>
      <c r="V49" s="37"/>
      <c r="W49" s="32">
        <f t="shared" si="0"/>
        <v>0</v>
      </c>
      <c r="X49" s="33">
        <f t="shared" si="1"/>
        <v>34114366.689999998</v>
      </c>
      <c r="Y49" s="34">
        <f t="shared" si="2"/>
        <v>34110781.609999999</v>
      </c>
      <c r="Z49" s="19"/>
    </row>
    <row r="50" spans="1:26" ht="24.75" customHeight="1" thickBot="1" x14ac:dyDescent="0.3">
      <c r="A50" s="9"/>
      <c r="B50" s="26">
        <v>45383</v>
      </c>
      <c r="C50" s="27"/>
      <c r="D50" s="27"/>
      <c r="E50" s="27"/>
      <c r="F50" s="27"/>
      <c r="G50" s="27"/>
      <c r="H50" s="27"/>
      <c r="I50" s="27"/>
      <c r="J50" s="27"/>
      <c r="K50" s="27"/>
      <c r="L50" s="38">
        <v>45323</v>
      </c>
      <c r="M50" s="29">
        <v>54027.01</v>
      </c>
      <c r="N50" s="32"/>
      <c r="O50" s="32"/>
      <c r="P50" s="37"/>
      <c r="Q50" s="37"/>
      <c r="R50" s="37"/>
      <c r="S50" s="37"/>
      <c r="T50" s="37"/>
      <c r="U50" s="37"/>
      <c r="V50" s="37"/>
      <c r="W50" s="32">
        <f t="shared" si="0"/>
        <v>54027.01</v>
      </c>
      <c r="X50" s="33">
        <f t="shared" si="1"/>
        <v>0</v>
      </c>
      <c r="Y50" s="34">
        <f t="shared" si="2"/>
        <v>0</v>
      </c>
    </row>
    <row r="51" spans="1:26" ht="24.75" customHeight="1" thickBot="1" x14ac:dyDescent="0.3">
      <c r="A51" s="9"/>
      <c r="B51" s="26">
        <v>45383</v>
      </c>
      <c r="C51" s="27"/>
      <c r="D51" s="27"/>
      <c r="E51" s="27"/>
      <c r="F51" s="27"/>
      <c r="G51" s="27"/>
      <c r="H51" s="27"/>
      <c r="I51" s="27"/>
      <c r="J51" s="27"/>
      <c r="K51" s="27"/>
      <c r="L51" s="38">
        <v>45352</v>
      </c>
      <c r="M51" s="29">
        <v>1807849.06</v>
      </c>
      <c r="N51" s="32"/>
      <c r="O51" s="32"/>
      <c r="P51" s="37"/>
      <c r="Q51" s="37"/>
      <c r="R51" s="37"/>
      <c r="S51" s="37"/>
      <c r="T51" s="37"/>
      <c r="U51" s="37"/>
      <c r="V51" s="37"/>
      <c r="W51" s="32">
        <f t="shared" si="0"/>
        <v>1807849.06</v>
      </c>
      <c r="X51" s="33">
        <f t="shared" si="1"/>
        <v>0</v>
      </c>
      <c r="Y51" s="34">
        <f t="shared" si="2"/>
        <v>0</v>
      </c>
    </row>
    <row r="52" spans="1:26" ht="24.75" customHeight="1" thickBot="1" x14ac:dyDescent="0.3">
      <c r="A52" s="9"/>
      <c r="B52" s="26">
        <v>45383</v>
      </c>
      <c r="C52" s="27"/>
      <c r="D52" s="27"/>
      <c r="E52" s="27"/>
      <c r="F52" s="27"/>
      <c r="G52" s="27"/>
      <c r="H52" s="27"/>
      <c r="I52" s="27"/>
      <c r="J52" s="27"/>
      <c r="K52" s="27"/>
      <c r="L52" s="38">
        <v>45383</v>
      </c>
      <c r="M52" s="29">
        <v>16034452.77</v>
      </c>
      <c r="N52" s="32"/>
      <c r="O52" s="32"/>
      <c r="P52" s="37"/>
      <c r="Q52" s="37"/>
      <c r="R52" s="37"/>
      <c r="S52" s="37"/>
      <c r="T52" s="37"/>
      <c r="U52" s="37"/>
      <c r="V52" s="37"/>
      <c r="W52" s="32">
        <f t="shared" si="0"/>
        <v>16034452.77</v>
      </c>
      <c r="X52" s="33">
        <f t="shared" si="1"/>
        <v>0</v>
      </c>
      <c r="Y52" s="34">
        <f t="shared" si="2"/>
        <v>0</v>
      </c>
    </row>
    <row r="53" spans="1:26" ht="24.75" customHeight="1" thickBot="1" x14ac:dyDescent="0.3">
      <c r="A53" s="9"/>
      <c r="B53" s="35">
        <v>45413</v>
      </c>
      <c r="C53" s="27">
        <v>18233176.18</v>
      </c>
      <c r="D53" s="27">
        <v>18173334.82</v>
      </c>
      <c r="E53" s="27">
        <v>16214452.67</v>
      </c>
      <c r="F53" s="27">
        <v>217101.1</v>
      </c>
      <c r="G53" s="27"/>
      <c r="H53" s="27">
        <v>16329148.99</v>
      </c>
      <c r="I53" s="27">
        <v>3419293.99</v>
      </c>
      <c r="J53" s="27"/>
      <c r="K53" s="39">
        <v>413384.25</v>
      </c>
      <c r="L53" s="38">
        <v>45352</v>
      </c>
      <c r="M53" s="29">
        <v>419771.77</v>
      </c>
      <c r="N53" s="32"/>
      <c r="O53" s="32"/>
      <c r="P53" s="37"/>
      <c r="Q53" s="37"/>
      <c r="R53" s="37"/>
      <c r="S53" s="37"/>
      <c r="T53" s="37"/>
      <c r="U53" s="37"/>
      <c r="V53" s="37"/>
      <c r="W53" s="32">
        <f t="shared" si="0"/>
        <v>419771.77</v>
      </c>
      <c r="X53" s="33">
        <f t="shared" si="1"/>
        <v>16431553.77</v>
      </c>
      <c r="Y53" s="34">
        <f t="shared" si="2"/>
        <v>19748442.98</v>
      </c>
    </row>
    <row r="54" spans="1:26" ht="24.75" customHeight="1" thickBot="1" x14ac:dyDescent="0.3">
      <c r="A54" s="9"/>
      <c r="B54" s="35">
        <v>45413</v>
      </c>
      <c r="C54" s="27"/>
      <c r="D54" s="27"/>
      <c r="E54" s="27"/>
      <c r="F54" s="27"/>
      <c r="G54" s="27"/>
      <c r="H54" s="27"/>
      <c r="I54" s="27"/>
      <c r="J54" s="27"/>
      <c r="K54" s="39"/>
      <c r="L54" s="38">
        <v>45383</v>
      </c>
      <c r="M54" s="29">
        <v>310496.09000000003</v>
      </c>
      <c r="N54" s="32"/>
      <c r="O54" s="32"/>
      <c r="P54" s="37"/>
      <c r="Q54" s="37"/>
      <c r="R54" s="37"/>
      <c r="S54" s="37"/>
      <c r="T54" s="37"/>
      <c r="U54" s="37"/>
      <c r="V54" s="37"/>
      <c r="W54" s="32">
        <f t="shared" si="0"/>
        <v>310496.09000000003</v>
      </c>
      <c r="X54" s="33">
        <f t="shared" si="1"/>
        <v>0</v>
      </c>
      <c r="Y54" s="34">
        <f t="shared" si="2"/>
        <v>0</v>
      </c>
    </row>
    <row r="55" spans="1:26" ht="24.75" customHeight="1" thickBot="1" x14ac:dyDescent="0.3">
      <c r="A55" s="9"/>
      <c r="B55" s="35">
        <v>45413</v>
      </c>
      <c r="C55" s="27"/>
      <c r="D55" s="27"/>
      <c r="E55" s="27"/>
      <c r="F55" s="27"/>
      <c r="G55" s="27"/>
      <c r="H55" s="27"/>
      <c r="I55" s="27"/>
      <c r="J55" s="27"/>
      <c r="K55" s="39"/>
      <c r="L55" s="38">
        <v>45413</v>
      </c>
      <c r="M55" s="29">
        <v>16004452.77</v>
      </c>
      <c r="N55" s="32"/>
      <c r="O55" s="32"/>
      <c r="P55" s="37"/>
      <c r="Q55" s="37"/>
      <c r="R55" s="37"/>
      <c r="S55" s="37"/>
      <c r="T55" s="37"/>
      <c r="U55" s="37"/>
      <c r="V55" s="37"/>
      <c r="W55" s="32">
        <f t="shared" si="0"/>
        <v>16004452.77</v>
      </c>
      <c r="X55" s="33">
        <f t="shared" si="1"/>
        <v>0</v>
      </c>
      <c r="Y55" s="34">
        <f t="shared" si="2"/>
        <v>0</v>
      </c>
    </row>
    <row r="56" spans="1:26" ht="24.75" customHeight="1" thickBot="1" x14ac:dyDescent="0.3">
      <c r="A56" s="9"/>
      <c r="B56" s="35">
        <v>45413</v>
      </c>
      <c r="C56" s="27"/>
      <c r="D56" s="27"/>
      <c r="E56" s="27"/>
      <c r="F56" s="27"/>
      <c r="G56" s="27"/>
      <c r="H56" s="27"/>
      <c r="I56" s="27"/>
      <c r="J56" s="27"/>
      <c r="K56" s="27"/>
      <c r="L56" s="37"/>
      <c r="M56" s="29"/>
      <c r="N56" s="32">
        <v>3419293.99</v>
      </c>
      <c r="O56" s="32"/>
      <c r="P56" s="37"/>
      <c r="Q56" s="37"/>
      <c r="R56" s="37"/>
      <c r="S56" s="37"/>
      <c r="T56" s="37"/>
      <c r="U56" s="37"/>
      <c r="V56" s="37"/>
      <c r="W56" s="32">
        <f t="shared" si="0"/>
        <v>3419293.99</v>
      </c>
      <c r="X56" s="33">
        <f t="shared" si="1"/>
        <v>0</v>
      </c>
      <c r="Y56" s="34">
        <f t="shared" si="2"/>
        <v>0</v>
      </c>
    </row>
    <row r="57" spans="1:26" ht="24.75" customHeight="1" thickBot="1" x14ac:dyDescent="0.3">
      <c r="A57" s="9"/>
      <c r="B57" s="26">
        <v>45444</v>
      </c>
      <c r="C57" s="27">
        <f>17910660.53+320312.13</f>
        <v>18230972.66</v>
      </c>
      <c r="D57" s="27">
        <f>17850819.17+320312.13</f>
        <v>18171131.300000001</v>
      </c>
      <c r="E57" s="36">
        <v>93995067.170000002</v>
      </c>
      <c r="F57" s="27"/>
      <c r="G57" s="27"/>
      <c r="H57" s="27"/>
      <c r="I57" s="27"/>
      <c r="J57" s="27"/>
      <c r="K57" s="39">
        <v>459653.51</v>
      </c>
      <c r="L57" s="28">
        <v>45444</v>
      </c>
      <c r="M57" s="29">
        <v>15914452.67</v>
      </c>
      <c r="N57" s="32"/>
      <c r="O57" s="32"/>
      <c r="P57" s="37"/>
      <c r="Q57" s="37"/>
      <c r="R57" s="37"/>
      <c r="S57" s="37"/>
      <c r="T57" s="37"/>
      <c r="U57" s="37"/>
      <c r="V57" s="37"/>
      <c r="W57" s="32">
        <f t="shared" si="0"/>
        <v>15914452.67</v>
      </c>
      <c r="X57" s="33">
        <f t="shared" si="1"/>
        <v>93995067.170000002</v>
      </c>
      <c r="Y57" s="34">
        <f t="shared" si="2"/>
        <v>0</v>
      </c>
    </row>
    <row r="58" spans="1:26" ht="24.75" customHeight="1" thickBot="1" x14ac:dyDescent="0.3">
      <c r="A58" s="9"/>
      <c r="B58" s="26">
        <v>45474</v>
      </c>
      <c r="C58" s="27">
        <f>17910660.53+329886.51</f>
        <v>18240547.040000003</v>
      </c>
      <c r="D58" s="27">
        <f>17850819.17+329886.51</f>
        <v>18180705.680000003</v>
      </c>
      <c r="E58" s="27">
        <v>642827.78</v>
      </c>
      <c r="F58" s="27"/>
      <c r="G58" s="27"/>
      <c r="H58" s="27">
        <v>33372744.509999994</v>
      </c>
      <c r="I58" s="27"/>
      <c r="J58" s="27"/>
      <c r="K58" s="39">
        <v>412601.42999999993</v>
      </c>
      <c r="L58" s="26">
        <v>45474</v>
      </c>
      <c r="M58" s="29">
        <v>16214452.77</v>
      </c>
      <c r="N58" s="32"/>
      <c r="O58" s="32"/>
      <c r="P58" s="37"/>
      <c r="Q58" s="37"/>
      <c r="R58" s="37"/>
      <c r="S58" s="37"/>
      <c r="T58" s="37"/>
      <c r="U58" s="37"/>
      <c r="V58" s="37"/>
      <c r="W58" s="32">
        <f t="shared" si="0"/>
        <v>16214452.77</v>
      </c>
      <c r="X58" s="33">
        <f t="shared" si="1"/>
        <v>642827.78</v>
      </c>
      <c r="Y58" s="34">
        <f t="shared" si="2"/>
        <v>33372744.509999994</v>
      </c>
    </row>
    <row r="59" spans="1:26" ht="24.75" customHeight="1" thickBot="1" x14ac:dyDescent="0.3">
      <c r="A59" s="9"/>
      <c r="B59" s="26">
        <v>45474</v>
      </c>
      <c r="C59" s="27"/>
      <c r="D59" s="27"/>
      <c r="E59" s="27"/>
      <c r="F59" s="27"/>
      <c r="G59" s="27"/>
      <c r="H59" s="27"/>
      <c r="I59" s="27"/>
      <c r="J59" s="27"/>
      <c r="K59" s="39"/>
      <c r="L59" s="26">
        <v>45444</v>
      </c>
      <c r="M59" s="39">
        <v>420312.13</v>
      </c>
      <c r="N59" s="32"/>
      <c r="O59" s="32"/>
      <c r="P59" s="37"/>
      <c r="Q59" s="37"/>
      <c r="R59" s="37"/>
      <c r="S59" s="37"/>
      <c r="T59" s="37"/>
      <c r="U59" s="37"/>
      <c r="V59" s="37"/>
      <c r="W59" s="32">
        <f t="shared" si="0"/>
        <v>420312.13</v>
      </c>
      <c r="X59" s="33">
        <f t="shared" si="1"/>
        <v>0</v>
      </c>
      <c r="Y59" s="34">
        <f t="shared" si="2"/>
        <v>0</v>
      </c>
    </row>
    <row r="60" spans="1:26" ht="24.75" customHeight="1" thickBot="1" x14ac:dyDescent="0.3">
      <c r="A60" s="9"/>
      <c r="B60" s="26">
        <v>45474</v>
      </c>
      <c r="C60" s="27"/>
      <c r="D60" s="27"/>
      <c r="E60" s="27"/>
      <c r="F60" s="27"/>
      <c r="G60" s="27"/>
      <c r="H60" s="27"/>
      <c r="I60" s="27"/>
      <c r="J60" s="27"/>
      <c r="K60" s="39"/>
      <c r="L60" s="26">
        <v>45413</v>
      </c>
      <c r="M60" s="39">
        <v>420099.62</v>
      </c>
      <c r="N60" s="32"/>
      <c r="O60" s="32"/>
      <c r="P60" s="37"/>
      <c r="Q60" s="37"/>
      <c r="R60" s="37"/>
      <c r="S60" s="37"/>
      <c r="T60" s="37"/>
      <c r="U60" s="37"/>
      <c r="V60" s="37"/>
      <c r="W60" s="32">
        <f t="shared" si="0"/>
        <v>420099.62</v>
      </c>
      <c r="X60" s="33">
        <f t="shared" si="1"/>
        <v>0</v>
      </c>
      <c r="Y60" s="34">
        <f t="shared" si="2"/>
        <v>0</v>
      </c>
    </row>
    <row r="61" spans="1:26" ht="24.75" customHeight="1" thickBot="1" x14ac:dyDescent="0.3">
      <c r="A61" s="9"/>
      <c r="B61" s="26">
        <v>45474</v>
      </c>
      <c r="C61" s="27"/>
      <c r="D61" s="27"/>
      <c r="E61" s="27"/>
      <c r="F61" s="27"/>
      <c r="G61" s="27"/>
      <c r="H61" s="27"/>
      <c r="I61" s="27"/>
      <c r="J61" s="27"/>
      <c r="K61" s="39"/>
      <c r="L61" s="26">
        <v>45383</v>
      </c>
      <c r="M61" s="39">
        <v>103427.22</v>
      </c>
      <c r="N61" s="32"/>
      <c r="O61" s="32"/>
      <c r="P61" s="37"/>
      <c r="Q61" s="37"/>
      <c r="R61" s="37"/>
      <c r="S61" s="37"/>
      <c r="T61" s="37"/>
      <c r="U61" s="37"/>
      <c r="V61" s="37"/>
      <c r="W61" s="32">
        <f t="shared" si="0"/>
        <v>103427.22</v>
      </c>
      <c r="X61" s="33">
        <f t="shared" si="1"/>
        <v>0</v>
      </c>
      <c r="Y61" s="34">
        <f t="shared" si="2"/>
        <v>0</v>
      </c>
    </row>
    <row r="62" spans="1:26" ht="24.75" customHeight="1" thickBot="1" x14ac:dyDescent="0.3">
      <c r="A62" s="9"/>
      <c r="B62" s="35">
        <v>45505</v>
      </c>
      <c r="C62" s="27">
        <v>18238978.700000003</v>
      </c>
      <c r="D62" s="27">
        <v>18179137.340000004</v>
      </c>
      <c r="E62" s="27">
        <v>15057049.1</v>
      </c>
      <c r="F62" s="27">
        <v>52930</v>
      </c>
      <c r="G62" s="27"/>
      <c r="H62" s="27">
        <v>16111825.380000001</v>
      </c>
      <c r="I62" s="27"/>
      <c r="J62" s="27"/>
      <c r="K62" s="39">
        <v>434246.78</v>
      </c>
      <c r="L62" s="28">
        <v>45505</v>
      </c>
      <c r="M62" s="29">
        <v>16214452.77</v>
      </c>
      <c r="N62" s="32"/>
      <c r="O62" s="32"/>
      <c r="P62" s="37"/>
      <c r="Q62" s="37"/>
      <c r="R62" s="37"/>
      <c r="S62" s="37"/>
      <c r="T62" s="37"/>
      <c r="U62" s="37"/>
      <c r="V62" s="37"/>
      <c r="W62" s="32">
        <f t="shared" si="0"/>
        <v>16214452.77</v>
      </c>
      <c r="X62" s="33">
        <f t="shared" si="1"/>
        <v>15109979.1</v>
      </c>
      <c r="Y62" s="34">
        <f t="shared" si="2"/>
        <v>16111825.380000001</v>
      </c>
    </row>
    <row r="63" spans="1:26" ht="24.75" customHeight="1" thickBot="1" x14ac:dyDescent="0.3">
      <c r="A63" s="9"/>
      <c r="B63" s="35">
        <v>45505</v>
      </c>
      <c r="C63" s="27"/>
      <c r="D63" s="27"/>
      <c r="E63" s="27"/>
      <c r="F63" s="27"/>
      <c r="G63" s="27"/>
      <c r="H63" s="27"/>
      <c r="I63" s="27"/>
      <c r="J63" s="27"/>
      <c r="K63" s="39"/>
      <c r="L63" s="28">
        <v>45474</v>
      </c>
      <c r="M63" s="29">
        <v>329886.51</v>
      </c>
      <c r="N63" s="32"/>
      <c r="O63" s="32"/>
      <c r="P63" s="37"/>
      <c r="Q63" s="37"/>
      <c r="R63" s="37"/>
      <c r="S63" s="37"/>
      <c r="T63" s="37"/>
      <c r="U63" s="37"/>
      <c r="V63" s="37"/>
      <c r="W63" s="32">
        <f t="shared" si="0"/>
        <v>329886.51</v>
      </c>
      <c r="X63" s="33">
        <f t="shared" si="1"/>
        <v>0</v>
      </c>
      <c r="Y63" s="34">
        <f t="shared" si="2"/>
        <v>0</v>
      </c>
    </row>
    <row r="64" spans="1:26" ht="24.75" customHeight="1" thickBot="1" x14ac:dyDescent="0.3">
      <c r="A64" s="9"/>
      <c r="B64" s="35">
        <v>45505</v>
      </c>
      <c r="C64" s="27"/>
      <c r="D64" s="27"/>
      <c r="E64" s="27"/>
      <c r="F64" s="27"/>
      <c r="G64" s="27"/>
      <c r="H64" s="27"/>
      <c r="I64" s="27"/>
      <c r="J64" s="27"/>
      <c r="K64" s="39"/>
      <c r="L64" s="28">
        <v>45444</v>
      </c>
      <c r="M64" s="29">
        <v>200000</v>
      </c>
      <c r="N64" s="32"/>
      <c r="O64" s="32"/>
      <c r="P64" s="37"/>
      <c r="Q64" s="37"/>
      <c r="R64" s="37"/>
      <c r="S64" s="37"/>
      <c r="T64" s="37"/>
      <c r="U64" s="37"/>
      <c r="V64" s="37"/>
      <c r="W64" s="32">
        <f t="shared" si="0"/>
        <v>200000</v>
      </c>
      <c r="X64" s="33">
        <f t="shared" si="1"/>
        <v>0</v>
      </c>
      <c r="Y64" s="34">
        <f t="shared" si="2"/>
        <v>0</v>
      </c>
    </row>
    <row r="65" spans="1:25" ht="24.75" customHeight="1" thickBot="1" x14ac:dyDescent="0.3">
      <c r="A65" s="9"/>
      <c r="B65" s="35">
        <v>45505</v>
      </c>
      <c r="C65" s="27"/>
      <c r="D65" s="27"/>
      <c r="E65" s="27"/>
      <c r="F65" s="27"/>
      <c r="G65" s="27"/>
      <c r="H65" s="27"/>
      <c r="I65" s="27"/>
      <c r="J65" s="27"/>
      <c r="K65" s="39"/>
      <c r="L65" s="28">
        <v>45413</v>
      </c>
      <c r="M65" s="29">
        <v>200000</v>
      </c>
      <c r="N65" s="32"/>
      <c r="O65" s="32"/>
      <c r="P65" s="37"/>
      <c r="Q65" s="37"/>
      <c r="R65" s="37"/>
      <c r="S65" s="37"/>
      <c r="T65" s="37"/>
      <c r="U65" s="37"/>
      <c r="V65" s="37"/>
      <c r="W65" s="32">
        <f t="shared" si="0"/>
        <v>200000</v>
      </c>
      <c r="X65" s="33">
        <f t="shared" si="1"/>
        <v>0</v>
      </c>
      <c r="Y65" s="34">
        <f t="shared" si="2"/>
        <v>0</v>
      </c>
    </row>
    <row r="66" spans="1:25" ht="24.75" customHeight="1" thickBot="1" x14ac:dyDescent="0.3">
      <c r="A66" s="9"/>
      <c r="B66" s="35">
        <v>45505</v>
      </c>
      <c r="C66" s="27"/>
      <c r="D66" s="27"/>
      <c r="E66" s="27"/>
      <c r="F66" s="27"/>
      <c r="G66" s="27"/>
      <c r="H66" s="27"/>
      <c r="I66" s="27"/>
      <c r="J66" s="27"/>
      <c r="K66" s="39"/>
      <c r="L66" s="28">
        <v>45383</v>
      </c>
      <c r="M66" s="29">
        <v>200000</v>
      </c>
      <c r="N66" s="32"/>
      <c r="O66" s="32"/>
      <c r="P66" s="37"/>
      <c r="Q66" s="37"/>
      <c r="R66" s="37"/>
      <c r="S66" s="37"/>
      <c r="T66" s="37"/>
      <c r="U66" s="37"/>
      <c r="V66" s="37"/>
      <c r="W66" s="32">
        <f t="shared" si="0"/>
        <v>200000</v>
      </c>
      <c r="X66" s="33">
        <f t="shared" si="1"/>
        <v>0</v>
      </c>
      <c r="Y66" s="34">
        <f t="shared" si="2"/>
        <v>0</v>
      </c>
    </row>
    <row r="67" spans="1:25" ht="24.75" customHeight="1" thickBot="1" x14ac:dyDescent="0.3">
      <c r="A67" s="9"/>
      <c r="B67" s="26">
        <v>45536</v>
      </c>
      <c r="C67" s="27">
        <f>17910660.53+318705.94</f>
        <v>18229366.470000003</v>
      </c>
      <c r="D67" s="27">
        <f>17850819.17+318705.94</f>
        <v>18169525.110000003</v>
      </c>
      <c r="E67" s="27">
        <v>328318.17</v>
      </c>
      <c r="F67" s="27">
        <v>771508.27</v>
      </c>
      <c r="G67" s="27"/>
      <c r="H67" s="27">
        <v>352999.31</v>
      </c>
      <c r="I67" s="27">
        <v>824438.27</v>
      </c>
      <c r="J67" s="27"/>
      <c r="K67" s="39">
        <v>515486.33</v>
      </c>
      <c r="L67" s="28">
        <v>45474</v>
      </c>
      <c r="M67" s="29">
        <v>24681.14</v>
      </c>
      <c r="N67" s="32"/>
      <c r="O67" s="32"/>
      <c r="P67" s="37"/>
      <c r="Q67" s="37"/>
      <c r="R67" s="37"/>
      <c r="S67" s="37"/>
      <c r="T67" s="37"/>
      <c r="U67" s="37"/>
      <c r="V67" s="37"/>
      <c r="W67" s="32">
        <f t="shared" si="0"/>
        <v>24681.14</v>
      </c>
      <c r="X67" s="33">
        <f t="shared" si="1"/>
        <v>1099826.44</v>
      </c>
      <c r="Y67" s="34">
        <f t="shared" si="2"/>
        <v>1177437.58</v>
      </c>
    </row>
    <row r="68" spans="1:25" ht="24.75" customHeight="1" thickBot="1" x14ac:dyDescent="0.3">
      <c r="A68" s="9"/>
      <c r="B68" s="26">
        <v>45536</v>
      </c>
      <c r="C68" s="27"/>
      <c r="D68" s="27"/>
      <c r="E68" s="27"/>
      <c r="F68" s="27"/>
      <c r="G68" s="27"/>
      <c r="H68" s="27"/>
      <c r="I68" s="27"/>
      <c r="J68" s="27"/>
      <c r="K68" s="39"/>
      <c r="L68" s="28">
        <v>45505</v>
      </c>
      <c r="M68" s="29">
        <v>328318.17</v>
      </c>
      <c r="N68" s="32"/>
      <c r="O68" s="32"/>
      <c r="P68" s="37"/>
      <c r="Q68" s="37"/>
      <c r="R68" s="37"/>
      <c r="S68" s="37"/>
      <c r="T68" s="37"/>
      <c r="U68" s="37"/>
      <c r="V68" s="37"/>
      <c r="W68" s="32">
        <f t="shared" si="0"/>
        <v>328318.17</v>
      </c>
      <c r="X68" s="33">
        <f t="shared" si="1"/>
        <v>0</v>
      </c>
      <c r="Y68" s="34">
        <f t="shared" si="2"/>
        <v>0</v>
      </c>
    </row>
    <row r="69" spans="1:25" ht="24.75" customHeight="1" thickBot="1" x14ac:dyDescent="0.3">
      <c r="A69" s="9"/>
      <c r="B69" s="26">
        <v>45536</v>
      </c>
      <c r="C69" s="27"/>
      <c r="D69" s="27"/>
      <c r="E69" s="27"/>
      <c r="F69" s="27"/>
      <c r="G69" s="27"/>
      <c r="H69" s="27"/>
      <c r="I69" s="27"/>
      <c r="J69" s="27"/>
      <c r="K69" s="39"/>
      <c r="L69" s="28">
        <v>45536</v>
      </c>
      <c r="M69" s="40">
        <v>15781938.870000001</v>
      </c>
      <c r="N69" s="32">
        <v>824438.27</v>
      </c>
      <c r="O69" s="32"/>
      <c r="P69" s="37"/>
      <c r="Q69" s="37"/>
      <c r="R69" s="37"/>
      <c r="S69" s="37"/>
      <c r="T69" s="37"/>
      <c r="U69" s="37"/>
      <c r="V69" s="37"/>
      <c r="W69" s="32">
        <f t="shared" si="0"/>
        <v>16606377.140000001</v>
      </c>
      <c r="X69" s="33">
        <f t="shared" si="1"/>
        <v>0</v>
      </c>
      <c r="Y69" s="34">
        <f t="shared" si="2"/>
        <v>0</v>
      </c>
    </row>
    <row r="70" spans="1:25" ht="24.75" customHeight="1" thickBot="1" x14ac:dyDescent="0.3">
      <c r="A70" s="9"/>
      <c r="B70" s="26">
        <v>45566</v>
      </c>
      <c r="C70" s="27">
        <f>17910660.53+318993.03</f>
        <v>18229653.560000002</v>
      </c>
      <c r="D70" s="27">
        <f>17850819.17+318993.03</f>
        <v>18169812.200000003</v>
      </c>
      <c r="E70" s="27">
        <v>1583824.16</v>
      </c>
      <c r="F70" s="27">
        <v>431751.66</v>
      </c>
      <c r="G70" s="27"/>
      <c r="H70" s="27">
        <v>34521329.530000001</v>
      </c>
      <c r="I70" s="27">
        <v>431751.66</v>
      </c>
      <c r="J70" s="27"/>
      <c r="K70" s="39">
        <v>528181.81000000006</v>
      </c>
      <c r="L70" s="28">
        <v>45292</v>
      </c>
      <c r="M70" s="29"/>
      <c r="N70" s="32"/>
      <c r="O70" s="32"/>
      <c r="P70" s="37"/>
      <c r="Q70" s="37"/>
      <c r="R70" s="37"/>
      <c r="S70" s="37"/>
      <c r="T70" s="37"/>
      <c r="U70" s="37"/>
      <c r="V70" s="37"/>
      <c r="W70" s="32">
        <f t="shared" si="0"/>
        <v>0</v>
      </c>
      <c r="X70" s="33">
        <f t="shared" si="1"/>
        <v>2015575.8199999998</v>
      </c>
      <c r="Y70" s="34">
        <f t="shared" si="2"/>
        <v>34953081.189999998</v>
      </c>
    </row>
    <row r="71" spans="1:25" ht="24.75" customHeight="1" thickBot="1" x14ac:dyDescent="0.3">
      <c r="A71" s="9"/>
      <c r="B71" s="26">
        <v>45566</v>
      </c>
      <c r="C71" s="27"/>
      <c r="D71" s="27"/>
      <c r="E71" s="27"/>
      <c r="F71" s="27"/>
      <c r="G71" s="27"/>
      <c r="H71" s="27"/>
      <c r="I71" s="27"/>
      <c r="J71" s="27"/>
      <c r="K71" s="39"/>
      <c r="L71" s="28">
        <v>45505</v>
      </c>
      <c r="M71" s="29">
        <v>65753.22</v>
      </c>
      <c r="N71" s="32"/>
      <c r="O71" s="32"/>
      <c r="P71" s="37"/>
      <c r="Q71" s="37"/>
      <c r="R71" s="37"/>
      <c r="S71" s="37"/>
      <c r="T71" s="37"/>
      <c r="U71" s="37"/>
      <c r="V71" s="37"/>
      <c r="W71" s="32">
        <f t="shared" si="0"/>
        <v>65753.22</v>
      </c>
      <c r="X71" s="33">
        <f t="shared" si="1"/>
        <v>0</v>
      </c>
      <c r="Y71" s="34">
        <f t="shared" si="2"/>
        <v>0</v>
      </c>
    </row>
    <row r="72" spans="1:25" ht="24.75" customHeight="1" thickBot="1" x14ac:dyDescent="0.3">
      <c r="A72" s="9"/>
      <c r="B72" s="26">
        <v>45566</v>
      </c>
      <c r="C72" s="27"/>
      <c r="D72" s="27"/>
      <c r="E72" s="27"/>
      <c r="F72" s="27"/>
      <c r="G72" s="27"/>
      <c r="H72" s="27"/>
      <c r="I72" s="27"/>
      <c r="J72" s="27"/>
      <c r="K72" s="39"/>
      <c r="L72" s="28">
        <v>45536</v>
      </c>
      <c r="M72" s="29">
        <v>318705.94</v>
      </c>
      <c r="N72" s="32"/>
      <c r="O72" s="32"/>
      <c r="P72" s="37"/>
      <c r="Q72" s="37"/>
      <c r="R72" s="37"/>
      <c r="S72" s="37"/>
      <c r="T72" s="37"/>
      <c r="U72" s="37"/>
      <c r="V72" s="37"/>
      <c r="W72" s="32">
        <f t="shared" si="0"/>
        <v>318705.94</v>
      </c>
      <c r="X72" s="33">
        <f t="shared" si="1"/>
        <v>0</v>
      </c>
      <c r="Y72" s="34">
        <f t="shared" si="2"/>
        <v>0</v>
      </c>
    </row>
    <row r="73" spans="1:25" ht="24.75" customHeight="1" thickBot="1" x14ac:dyDescent="0.3">
      <c r="A73" s="9"/>
      <c r="B73" s="26">
        <v>45566</v>
      </c>
      <c r="C73" s="27"/>
      <c r="D73" s="27"/>
      <c r="E73" s="27"/>
      <c r="F73" s="27"/>
      <c r="G73" s="27"/>
      <c r="H73" s="27"/>
      <c r="I73" s="27"/>
      <c r="J73" s="27"/>
      <c r="K73" s="39"/>
      <c r="L73" s="28">
        <v>45566</v>
      </c>
      <c r="M73" s="29">
        <v>15838656.550000001</v>
      </c>
      <c r="N73" s="32">
        <v>431751.66</v>
      </c>
      <c r="O73" s="32"/>
      <c r="P73" s="37"/>
      <c r="Q73" s="37"/>
      <c r="R73" s="37"/>
      <c r="S73" s="37"/>
      <c r="T73" s="37"/>
      <c r="U73" s="37"/>
      <c r="V73" s="37"/>
      <c r="W73" s="32">
        <f t="shared" si="0"/>
        <v>16270408.210000001</v>
      </c>
      <c r="X73" s="33">
        <f t="shared" si="1"/>
        <v>0</v>
      </c>
      <c r="Y73" s="34">
        <f t="shared" si="2"/>
        <v>0</v>
      </c>
    </row>
    <row r="74" spans="1:25" ht="24.75" customHeight="1" thickBot="1" x14ac:dyDescent="0.3">
      <c r="A74" s="9"/>
      <c r="B74" s="35">
        <v>45597</v>
      </c>
      <c r="C74" s="27">
        <f>17910660.53+639567.08</f>
        <v>18550227.609999999</v>
      </c>
      <c r="D74" s="27">
        <f>17850819.17+639567.08</f>
        <v>18490386.25</v>
      </c>
      <c r="E74" s="27">
        <v>318993.03000000003</v>
      </c>
      <c r="F74" s="27">
        <v>5625</v>
      </c>
      <c r="G74" s="27"/>
      <c r="H74" s="27">
        <v>18204708.079999998</v>
      </c>
      <c r="I74" s="27">
        <v>5625</v>
      </c>
      <c r="J74" s="27"/>
      <c r="K74" s="39"/>
      <c r="L74" s="28">
        <v>45536</v>
      </c>
      <c r="M74" s="29">
        <v>417027.57</v>
      </c>
      <c r="N74" s="32"/>
      <c r="O74" s="32"/>
      <c r="P74" s="37"/>
      <c r="Q74" s="37"/>
      <c r="R74" s="37"/>
      <c r="S74" s="37"/>
      <c r="T74" s="37"/>
      <c r="U74" s="37"/>
      <c r="V74" s="37"/>
      <c r="W74" s="32">
        <f t="shared" si="0"/>
        <v>417027.57</v>
      </c>
      <c r="X74" s="33">
        <f t="shared" si="1"/>
        <v>324618.03000000003</v>
      </c>
      <c r="Y74" s="34">
        <f t="shared" si="2"/>
        <v>18210333.079999998</v>
      </c>
    </row>
    <row r="75" spans="1:25" ht="24.75" customHeight="1" thickBot="1" x14ac:dyDescent="0.3">
      <c r="A75" s="9"/>
      <c r="B75" s="35">
        <v>45597</v>
      </c>
      <c r="C75" s="27"/>
      <c r="D75" s="27"/>
      <c r="E75" s="27"/>
      <c r="F75" s="27"/>
      <c r="G75" s="27"/>
      <c r="H75" s="27"/>
      <c r="I75" s="27"/>
      <c r="J75" s="27"/>
      <c r="K75" s="39"/>
      <c r="L75" s="28">
        <v>45566</v>
      </c>
      <c r="M75" s="29">
        <v>1304584.9099999999</v>
      </c>
      <c r="N75" s="32"/>
      <c r="O75" s="32"/>
      <c r="P75" s="37"/>
      <c r="Q75" s="37"/>
      <c r="R75" s="37"/>
      <c r="S75" s="37"/>
      <c r="T75" s="37"/>
      <c r="U75" s="37"/>
      <c r="V75" s="37"/>
      <c r="W75" s="32">
        <f t="shared" si="0"/>
        <v>1304584.9099999999</v>
      </c>
      <c r="X75" s="33"/>
      <c r="Y75" s="34"/>
    </row>
    <row r="76" spans="1:25" ht="24.75" customHeight="1" thickBot="1" x14ac:dyDescent="0.3">
      <c r="A76" s="9"/>
      <c r="B76" s="35">
        <v>45597</v>
      </c>
      <c r="C76" s="27"/>
      <c r="D76" s="27"/>
      <c r="E76" s="27"/>
      <c r="F76" s="27"/>
      <c r="G76" s="27"/>
      <c r="H76" s="27"/>
      <c r="I76" s="27"/>
      <c r="J76" s="27"/>
      <c r="K76" s="39">
        <v>613095.31999999995</v>
      </c>
      <c r="L76" s="28">
        <v>45597</v>
      </c>
      <c r="M76" s="29">
        <v>17033095.600000001</v>
      </c>
      <c r="N76" s="32">
        <v>5625</v>
      </c>
      <c r="O76" s="32"/>
      <c r="P76" s="37"/>
      <c r="Q76" s="37"/>
      <c r="R76" s="37"/>
      <c r="S76" s="37"/>
      <c r="T76" s="37"/>
      <c r="U76" s="37"/>
      <c r="V76" s="37"/>
      <c r="W76" s="32">
        <f t="shared" si="0"/>
        <v>17038720.600000001</v>
      </c>
      <c r="X76" s="33"/>
      <c r="Y76" s="34"/>
    </row>
    <row r="77" spans="1:25" ht="24.75" customHeight="1" thickBot="1" x14ac:dyDescent="0.3">
      <c r="A77" s="9"/>
      <c r="B77" s="26">
        <v>45627</v>
      </c>
      <c r="C77" s="27">
        <f>17683095.6+167723.57+59841.36</f>
        <v>17910660.530000001</v>
      </c>
      <c r="D77" s="27">
        <v>17850819.170000002</v>
      </c>
      <c r="E77" s="27">
        <v>2468124.15</v>
      </c>
      <c r="F77" s="27">
        <v>978889.73</v>
      </c>
      <c r="G77" s="27"/>
      <c r="H77" s="27">
        <v>8865891.4899999965</v>
      </c>
      <c r="I77" s="27">
        <v>978889.73</v>
      </c>
      <c r="J77" s="27"/>
      <c r="K77" s="39">
        <v>498571.92000000004</v>
      </c>
      <c r="L77" s="28"/>
      <c r="M77" s="29"/>
      <c r="N77" s="32"/>
      <c r="O77" s="32"/>
      <c r="P77" s="37"/>
      <c r="Q77" s="37"/>
      <c r="R77" s="37"/>
      <c r="S77" s="37"/>
      <c r="T77" s="37"/>
      <c r="U77" s="37"/>
      <c r="V77" s="37"/>
      <c r="W77" s="32">
        <f t="shared" si="0"/>
        <v>0</v>
      </c>
      <c r="X77" s="33">
        <f t="shared" si="1"/>
        <v>3447013.88</v>
      </c>
      <c r="Y77" s="34">
        <f t="shared" si="2"/>
        <v>9844781.2199999969</v>
      </c>
    </row>
    <row r="78" spans="1:25" ht="24.75" customHeight="1" thickBot="1" x14ac:dyDescent="0.3">
      <c r="A78" s="9"/>
      <c r="B78" s="26">
        <v>45627</v>
      </c>
      <c r="C78" s="27"/>
      <c r="D78" s="27"/>
      <c r="E78" s="27"/>
      <c r="F78" s="27"/>
      <c r="G78" s="27"/>
      <c r="H78" s="27"/>
      <c r="I78" s="27"/>
      <c r="J78" s="27"/>
      <c r="K78" s="39"/>
      <c r="L78" s="41">
        <v>45352</v>
      </c>
      <c r="M78" s="42">
        <v>159258.54</v>
      </c>
      <c r="N78" s="30"/>
      <c r="O78" s="30"/>
      <c r="P78" s="31"/>
      <c r="Q78" s="31"/>
      <c r="R78" s="31"/>
      <c r="S78" s="31"/>
      <c r="T78" s="31"/>
      <c r="U78" s="31"/>
      <c r="V78" s="31"/>
      <c r="W78" s="32">
        <f t="shared" si="0"/>
        <v>159258.54</v>
      </c>
      <c r="X78" s="33"/>
      <c r="Y78" s="34"/>
    </row>
    <row r="79" spans="1:25" ht="24.75" customHeight="1" thickBot="1" x14ac:dyDescent="0.3">
      <c r="A79" s="9"/>
      <c r="B79" s="26">
        <v>45627</v>
      </c>
      <c r="C79" s="27"/>
      <c r="D79" s="27"/>
      <c r="E79" s="27"/>
      <c r="F79" s="27"/>
      <c r="G79" s="27"/>
      <c r="H79" s="27"/>
      <c r="I79" s="27"/>
      <c r="J79" s="27"/>
      <c r="K79" s="39"/>
      <c r="L79" s="41">
        <v>45383</v>
      </c>
      <c r="M79" s="42">
        <v>1194439.05</v>
      </c>
      <c r="N79" s="30"/>
      <c r="O79" s="30"/>
      <c r="P79" s="31"/>
      <c r="Q79" s="31"/>
      <c r="R79" s="31"/>
      <c r="S79" s="31"/>
      <c r="T79" s="31"/>
      <c r="U79" s="31"/>
      <c r="V79" s="31"/>
      <c r="W79" s="32">
        <f t="shared" si="0"/>
        <v>1194439.05</v>
      </c>
      <c r="X79" s="33"/>
      <c r="Y79" s="34"/>
    </row>
    <row r="80" spans="1:25" ht="24.75" customHeight="1" thickBot="1" x14ac:dyDescent="0.3">
      <c r="A80" s="9"/>
      <c r="B80" s="26">
        <v>45627</v>
      </c>
      <c r="C80" s="27"/>
      <c r="D80" s="27"/>
      <c r="E80" s="27"/>
      <c r="F80" s="27"/>
      <c r="G80" s="27"/>
      <c r="H80" s="27"/>
      <c r="I80" s="27"/>
      <c r="J80" s="27"/>
      <c r="K80" s="39"/>
      <c r="L80" s="41">
        <v>45413</v>
      </c>
      <c r="M80" s="42">
        <v>1194439.05</v>
      </c>
      <c r="N80" s="30"/>
      <c r="O80" s="30"/>
      <c r="P80" s="31"/>
      <c r="Q80" s="31"/>
      <c r="R80" s="31"/>
      <c r="S80" s="31"/>
      <c r="T80" s="31"/>
      <c r="U80" s="31"/>
      <c r="V80" s="31"/>
      <c r="W80" s="32">
        <f t="shared" si="0"/>
        <v>1194439.05</v>
      </c>
      <c r="X80" s="33"/>
      <c r="Y80" s="34"/>
    </row>
    <row r="81" spans="1:25" ht="24.75" customHeight="1" thickBot="1" x14ac:dyDescent="0.3">
      <c r="A81" s="9"/>
      <c r="B81" s="26">
        <v>45627</v>
      </c>
      <c r="C81" s="27"/>
      <c r="D81" s="27"/>
      <c r="E81" s="27"/>
      <c r="F81" s="27"/>
      <c r="G81" s="27"/>
      <c r="H81" s="27"/>
      <c r="I81" s="27"/>
      <c r="J81" s="27"/>
      <c r="K81" s="39"/>
      <c r="L81" s="41">
        <v>45444</v>
      </c>
      <c r="M81" s="42">
        <v>1194439.05</v>
      </c>
      <c r="N81" s="30"/>
      <c r="O81" s="30"/>
      <c r="P81" s="31"/>
      <c r="Q81" s="31"/>
      <c r="R81" s="31"/>
      <c r="S81" s="31"/>
      <c r="T81" s="31"/>
      <c r="U81" s="31"/>
      <c r="V81" s="31"/>
      <c r="W81" s="32">
        <f t="shared" si="0"/>
        <v>1194439.05</v>
      </c>
      <c r="X81" s="33"/>
      <c r="Y81" s="34"/>
    </row>
    <row r="82" spans="1:25" ht="24.75" customHeight="1" thickBot="1" x14ac:dyDescent="0.3">
      <c r="A82" s="9"/>
      <c r="B82" s="26">
        <v>45627</v>
      </c>
      <c r="C82" s="27"/>
      <c r="D82" s="27"/>
      <c r="E82" s="27"/>
      <c r="F82" s="27"/>
      <c r="G82" s="27"/>
      <c r="H82" s="27"/>
      <c r="I82" s="27"/>
      <c r="J82" s="27"/>
      <c r="K82" s="39"/>
      <c r="L82" s="41">
        <v>45474</v>
      </c>
      <c r="M82" s="42">
        <v>1194439.05</v>
      </c>
      <c r="N82" s="30"/>
      <c r="O82" s="30"/>
      <c r="P82" s="31"/>
      <c r="Q82" s="31"/>
      <c r="R82" s="31"/>
      <c r="S82" s="31"/>
      <c r="T82" s="31"/>
      <c r="U82" s="31"/>
      <c r="V82" s="31"/>
      <c r="W82" s="32">
        <f t="shared" si="0"/>
        <v>1194439.05</v>
      </c>
      <c r="X82" s="33"/>
      <c r="Y82" s="34"/>
    </row>
    <row r="83" spans="1:25" ht="24.75" customHeight="1" thickBot="1" x14ac:dyDescent="0.3">
      <c r="A83" s="9"/>
      <c r="B83" s="26">
        <v>45627</v>
      </c>
      <c r="C83" s="27"/>
      <c r="D83" s="27"/>
      <c r="E83" s="27"/>
      <c r="F83" s="27"/>
      <c r="G83" s="27"/>
      <c r="H83" s="27"/>
      <c r="I83" s="27"/>
      <c r="J83" s="27"/>
      <c r="K83" s="39"/>
      <c r="L83" s="41">
        <v>45505</v>
      </c>
      <c r="M83" s="42">
        <v>1194439.05</v>
      </c>
      <c r="N83" s="30"/>
      <c r="O83" s="30"/>
      <c r="P83" s="31"/>
      <c r="Q83" s="31"/>
      <c r="R83" s="31"/>
      <c r="S83" s="31"/>
      <c r="T83" s="31"/>
      <c r="U83" s="31"/>
      <c r="V83" s="31"/>
      <c r="W83" s="32">
        <f t="shared" si="0"/>
        <v>1194439.05</v>
      </c>
      <c r="X83" s="33"/>
      <c r="Y83" s="34"/>
    </row>
    <row r="84" spans="1:25" ht="24.75" customHeight="1" thickBot="1" x14ac:dyDescent="0.3">
      <c r="A84" s="9"/>
      <c r="B84" s="26">
        <v>45627</v>
      </c>
      <c r="C84" s="27"/>
      <c r="D84" s="27"/>
      <c r="E84" s="27"/>
      <c r="F84" s="27"/>
      <c r="G84" s="27"/>
      <c r="H84" s="27"/>
      <c r="I84" s="27"/>
      <c r="J84" s="27"/>
      <c r="K84" s="39"/>
      <c r="L84" s="41">
        <v>45536</v>
      </c>
      <c r="M84" s="42">
        <v>1194439.05</v>
      </c>
      <c r="N84" s="30"/>
      <c r="O84" s="30"/>
      <c r="P84" s="31"/>
      <c r="Q84" s="31"/>
      <c r="R84" s="31"/>
      <c r="S84" s="31"/>
      <c r="T84" s="31"/>
      <c r="U84" s="31"/>
      <c r="V84" s="31"/>
      <c r="W84" s="32">
        <f t="shared" si="0"/>
        <v>1194439.05</v>
      </c>
      <c r="X84" s="33"/>
      <c r="Y84" s="34"/>
    </row>
    <row r="85" spans="1:25" ht="24.75" customHeight="1" thickBot="1" x14ac:dyDescent="0.3">
      <c r="A85" s="9"/>
      <c r="B85" s="26">
        <v>45627</v>
      </c>
      <c r="C85" s="27"/>
      <c r="D85" s="27"/>
      <c r="E85" s="27"/>
      <c r="F85" s="27"/>
      <c r="G85" s="27"/>
      <c r="H85" s="27"/>
      <c r="I85" s="27"/>
      <c r="J85" s="27"/>
      <c r="K85" s="39"/>
      <c r="L85" s="41">
        <v>45566</v>
      </c>
      <c r="M85" s="42">
        <v>557404.8899999999</v>
      </c>
      <c r="N85" s="30"/>
      <c r="O85" s="30"/>
      <c r="P85" s="31"/>
      <c r="Q85" s="31"/>
      <c r="R85" s="31"/>
      <c r="S85" s="31"/>
      <c r="T85" s="31"/>
      <c r="U85" s="31"/>
      <c r="V85" s="31"/>
      <c r="W85" s="32">
        <f t="shared" si="0"/>
        <v>557404.8899999999</v>
      </c>
      <c r="X85" s="33"/>
      <c r="Y85" s="34"/>
    </row>
    <row r="86" spans="1:25" ht="24.75" customHeight="1" thickBot="1" x14ac:dyDescent="0.3">
      <c r="A86" s="9"/>
      <c r="B86" s="26">
        <v>45627</v>
      </c>
      <c r="C86" s="27"/>
      <c r="D86" s="27"/>
      <c r="E86" s="27"/>
      <c r="F86" s="27"/>
      <c r="G86" s="27"/>
      <c r="H86" s="27"/>
      <c r="I86" s="27"/>
      <c r="J86" s="27"/>
      <c r="K86" s="39"/>
      <c r="L86" s="41">
        <v>45597</v>
      </c>
      <c r="M86" s="42">
        <v>904036.69000000006</v>
      </c>
      <c r="N86" s="30"/>
      <c r="O86" s="30"/>
      <c r="P86" s="31"/>
      <c r="Q86" s="31"/>
      <c r="R86" s="31"/>
      <c r="S86" s="31"/>
      <c r="T86" s="31"/>
      <c r="U86" s="31"/>
      <c r="V86" s="31"/>
      <c r="W86" s="32">
        <f t="shared" si="0"/>
        <v>904036.69000000006</v>
      </c>
      <c r="X86" s="33"/>
      <c r="Y86" s="34"/>
    </row>
    <row r="87" spans="1:25" ht="24.75" customHeight="1" thickBot="1" x14ac:dyDescent="0.3">
      <c r="A87" s="9"/>
      <c r="B87" s="26">
        <v>45627</v>
      </c>
      <c r="C87" s="27"/>
      <c r="D87" s="27"/>
      <c r="E87" s="27"/>
      <c r="F87" s="27"/>
      <c r="G87" s="27"/>
      <c r="H87" s="27"/>
      <c r="I87" s="27"/>
      <c r="J87" s="27"/>
      <c r="K87" s="39"/>
      <c r="L87" s="41">
        <v>45627</v>
      </c>
      <c r="M87" s="42">
        <v>16505207.389999999</v>
      </c>
      <c r="N87" s="30"/>
      <c r="O87" s="30"/>
      <c r="P87" s="31"/>
      <c r="Q87" s="31"/>
      <c r="R87" s="31"/>
      <c r="S87" s="31"/>
      <c r="T87" s="31"/>
      <c r="U87" s="31"/>
      <c r="V87" s="31"/>
      <c r="W87" s="32">
        <f t="shared" ref="W87:W88" si="3">M87+N87+O87+S87+T87+U87+V87-(P87+Q87+R87)</f>
        <v>16505207.389999999</v>
      </c>
      <c r="X87" s="33"/>
      <c r="Y87" s="34"/>
    </row>
    <row r="88" spans="1:25" ht="24.75" customHeight="1" thickBot="1" x14ac:dyDescent="0.3">
      <c r="A88" s="9"/>
      <c r="B88" s="26">
        <v>45627</v>
      </c>
      <c r="C88" s="27"/>
      <c r="D88" s="27"/>
      <c r="E88" s="27"/>
      <c r="F88" s="27"/>
      <c r="G88" s="27"/>
      <c r="H88" s="27"/>
      <c r="I88" s="27"/>
      <c r="J88" s="27"/>
      <c r="K88" s="39"/>
      <c r="L88" s="41">
        <v>45627</v>
      </c>
      <c r="M88" s="42"/>
      <c r="N88" s="30">
        <v>978889.73</v>
      </c>
      <c r="O88" s="30"/>
      <c r="P88" s="31"/>
      <c r="Q88" s="31"/>
      <c r="R88" s="31"/>
      <c r="S88" s="31"/>
      <c r="T88" s="31"/>
      <c r="U88" s="31"/>
      <c r="V88" s="31"/>
      <c r="W88" s="32">
        <f t="shared" si="3"/>
        <v>978889.73</v>
      </c>
      <c r="X88" s="33"/>
      <c r="Y88" s="34"/>
    </row>
    <row r="89" spans="1:25" ht="24.75" customHeight="1" thickBot="1" x14ac:dyDescent="0.3">
      <c r="A89" s="9"/>
      <c r="B89" s="43"/>
      <c r="C89" s="44">
        <f t="shared" ref="C89:K89" si="4">SUM(C22:C77)</f>
        <v>215902386.09066668</v>
      </c>
      <c r="D89" s="44">
        <f t="shared" si="4"/>
        <v>215181266.28466672</v>
      </c>
      <c r="E89" s="44">
        <f>SUM(E22:E88)</f>
        <v>212061562.27999997</v>
      </c>
      <c r="F89" s="44">
        <f t="shared" ref="F89:W89" si="5">SUM(F22:F88)</f>
        <v>6778372.1500000004</v>
      </c>
      <c r="G89" s="44">
        <f t="shared" si="5"/>
        <v>0</v>
      </c>
      <c r="H89" s="44">
        <f t="shared" si="5"/>
        <v>209096857.01999998</v>
      </c>
      <c r="I89" s="44">
        <f t="shared" si="5"/>
        <v>6778372.1500000004</v>
      </c>
      <c r="J89" s="44">
        <f t="shared" si="5"/>
        <v>0</v>
      </c>
      <c r="K89" s="44">
        <f t="shared" si="5"/>
        <v>5396812.9700000007</v>
      </c>
      <c r="L89" s="44">
        <f t="shared" si="5"/>
        <v>2812180</v>
      </c>
      <c r="M89" s="44">
        <f t="shared" si="5"/>
        <v>208930411.74000004</v>
      </c>
      <c r="N89" s="44">
        <f t="shared" si="5"/>
        <v>6778574.040000001</v>
      </c>
      <c r="O89" s="44">
        <f t="shared" si="5"/>
        <v>0</v>
      </c>
      <c r="P89" s="44">
        <f t="shared" si="5"/>
        <v>0</v>
      </c>
      <c r="Q89" s="44">
        <f t="shared" si="5"/>
        <v>0</v>
      </c>
      <c r="R89" s="44">
        <f t="shared" si="5"/>
        <v>201.89</v>
      </c>
      <c r="S89" s="44">
        <f t="shared" si="5"/>
        <v>870674.98999999987</v>
      </c>
      <c r="T89" s="44">
        <f t="shared" si="5"/>
        <v>2395756.38</v>
      </c>
      <c r="U89" s="44">
        <f t="shared" si="5"/>
        <v>3076254.23</v>
      </c>
      <c r="V89" s="44">
        <f t="shared" si="5"/>
        <v>0</v>
      </c>
      <c r="W89" s="44">
        <f t="shared" si="5"/>
        <v>222051469.48999995</v>
      </c>
      <c r="X89" s="33">
        <f t="shared" si="1"/>
        <v>218839934.42999998</v>
      </c>
      <c r="Y89" s="34">
        <f t="shared" si="2"/>
        <v>215875229.16999999</v>
      </c>
    </row>
    <row r="90" spans="1:25" ht="54.75" customHeight="1" thickBot="1" x14ac:dyDescent="0.3">
      <c r="B90" s="45"/>
      <c r="C90" s="45"/>
      <c r="D90" s="45"/>
      <c r="E90" s="45"/>
      <c r="F90" s="45"/>
      <c r="G90" s="45"/>
      <c r="H90" s="46"/>
      <c r="I90" s="47"/>
      <c r="J90" s="45"/>
      <c r="K90" s="45"/>
      <c r="L90" s="45"/>
      <c r="M90" s="45"/>
      <c r="N90" s="48"/>
      <c r="O90" s="48"/>
      <c r="P90" s="48"/>
      <c r="Q90" s="49"/>
      <c r="R90" s="50"/>
      <c r="S90" s="51"/>
      <c r="T90" s="45"/>
      <c r="U90" s="52"/>
      <c r="V90" s="45"/>
      <c r="W90" s="45"/>
    </row>
    <row r="91" spans="1:25" ht="54.75" customHeight="1" x14ac:dyDescent="0.25">
      <c r="B91" s="53" t="s">
        <v>30</v>
      </c>
      <c r="C91" s="53"/>
      <c r="D91" s="53"/>
      <c r="E91" s="53"/>
      <c r="F91" s="53"/>
      <c r="G91" s="53"/>
      <c r="H91" s="53"/>
      <c r="I91" s="53"/>
      <c r="J91" s="53"/>
      <c r="N91" s="48"/>
      <c r="O91" s="48"/>
      <c r="P91" s="48"/>
      <c r="Q91" s="49"/>
      <c r="R91" s="50"/>
      <c r="S91" s="51"/>
      <c r="T91" s="45"/>
      <c r="U91" s="52"/>
      <c r="V91" s="45"/>
      <c r="W91" s="54"/>
    </row>
    <row r="92" spans="1:25" ht="15" customHeight="1" x14ac:dyDescent="0.25">
      <c r="B92" s="55" t="s">
        <v>31</v>
      </c>
      <c r="C92" s="55"/>
      <c r="D92" s="55"/>
      <c r="E92" s="55"/>
      <c r="F92" s="55"/>
      <c r="G92" s="55"/>
      <c r="H92" s="55"/>
      <c r="I92" s="55"/>
      <c r="J92" s="55"/>
      <c r="N92" s="48"/>
      <c r="O92" s="48"/>
      <c r="P92" s="48"/>
      <c r="Q92" s="49"/>
      <c r="R92" s="50"/>
      <c r="S92" s="51"/>
      <c r="T92" s="45"/>
      <c r="U92" s="45"/>
      <c r="V92" s="45"/>
      <c r="W92" s="45"/>
    </row>
    <row r="93" spans="1:25" x14ac:dyDescent="0.25">
      <c r="B93" s="55"/>
      <c r="C93" s="55"/>
      <c r="D93" s="55"/>
      <c r="E93" s="55"/>
      <c r="F93" s="55"/>
      <c r="G93" s="55"/>
      <c r="H93" s="55"/>
      <c r="I93" s="55"/>
      <c r="J93" s="55"/>
      <c r="N93" s="48"/>
      <c r="O93" s="56"/>
      <c r="P93" s="45"/>
      <c r="Q93" s="49"/>
      <c r="R93" s="50"/>
      <c r="S93" s="51"/>
      <c r="T93" s="45"/>
      <c r="U93" s="45"/>
      <c r="V93" s="45"/>
      <c r="W93" s="45"/>
    </row>
    <row r="94" spans="1:25" ht="15" customHeight="1" x14ac:dyDescent="0.25">
      <c r="B94" s="57" t="s">
        <v>32</v>
      </c>
      <c r="C94" s="57"/>
      <c r="D94" s="57"/>
      <c r="E94" s="57"/>
      <c r="F94" s="57"/>
      <c r="G94" s="57"/>
      <c r="H94" s="57"/>
      <c r="I94" s="57"/>
      <c r="J94" s="57"/>
      <c r="N94" s="48"/>
      <c r="O94" s="56"/>
      <c r="P94" s="45"/>
      <c r="Q94" s="49"/>
      <c r="R94" s="50"/>
      <c r="S94" s="51"/>
      <c r="T94" s="45"/>
      <c r="U94" s="45"/>
      <c r="V94" s="45"/>
      <c r="W94" s="45"/>
    </row>
    <row r="95" spans="1:25" ht="15" customHeight="1" x14ac:dyDescent="0.25">
      <c r="B95" s="57" t="s">
        <v>33</v>
      </c>
      <c r="C95" s="57"/>
      <c r="D95" s="57"/>
      <c r="E95" s="57"/>
      <c r="F95" s="57"/>
      <c r="G95" s="57"/>
      <c r="H95" s="57"/>
      <c r="I95" s="57"/>
      <c r="J95" s="57"/>
      <c r="N95" s="48"/>
      <c r="O95" s="56"/>
      <c r="P95" s="45"/>
      <c r="Q95" s="49"/>
      <c r="R95" s="50"/>
      <c r="S95" s="51"/>
      <c r="T95" s="45"/>
      <c r="U95" s="45"/>
      <c r="V95" s="45"/>
      <c r="W95" s="45"/>
    </row>
    <row r="96" spans="1:25" ht="15" customHeight="1" x14ac:dyDescent="0.25">
      <c r="B96" s="57" t="s">
        <v>34</v>
      </c>
      <c r="C96" s="57"/>
      <c r="D96" s="57"/>
      <c r="E96" s="57"/>
      <c r="F96" s="57"/>
      <c r="G96" s="57"/>
      <c r="H96" s="57"/>
      <c r="I96" s="57"/>
      <c r="J96" s="57"/>
      <c r="N96" s="48"/>
      <c r="O96" s="56"/>
      <c r="P96" s="45"/>
      <c r="Q96" s="49"/>
      <c r="R96" s="50"/>
      <c r="S96" s="51"/>
      <c r="T96" s="45"/>
      <c r="U96" s="45"/>
      <c r="V96" s="45"/>
      <c r="W96" s="45"/>
    </row>
    <row r="97" spans="2:23" ht="15" customHeight="1" x14ac:dyDescent="0.25">
      <c r="B97" s="57" t="s">
        <v>35</v>
      </c>
      <c r="C97" s="57"/>
      <c r="D97" s="57"/>
      <c r="E97" s="57"/>
      <c r="F97" s="57"/>
      <c r="G97" s="57"/>
      <c r="H97" s="57"/>
      <c r="I97" s="57"/>
      <c r="J97" s="57"/>
      <c r="N97" s="48"/>
      <c r="O97" s="56"/>
      <c r="P97" s="45"/>
      <c r="Q97" s="49"/>
      <c r="R97" s="50"/>
      <c r="S97" s="51"/>
      <c r="T97" s="45"/>
      <c r="U97" s="45"/>
      <c r="V97" s="45"/>
      <c r="W97" s="45"/>
    </row>
    <row r="98" spans="2:23" ht="15" customHeight="1" x14ac:dyDescent="0.25">
      <c r="B98" s="57" t="s">
        <v>36</v>
      </c>
      <c r="C98" s="57"/>
      <c r="D98" s="57"/>
      <c r="E98" s="57"/>
      <c r="F98" s="57"/>
      <c r="G98" s="57"/>
      <c r="H98" s="57"/>
      <c r="I98" s="57"/>
      <c r="J98" s="57"/>
      <c r="N98" s="48"/>
      <c r="O98" s="56"/>
      <c r="P98" s="45"/>
      <c r="Q98" s="49"/>
      <c r="R98" s="50"/>
      <c r="S98" s="51"/>
      <c r="T98" s="45"/>
      <c r="U98" s="45"/>
      <c r="V98" s="45"/>
      <c r="W98" s="45"/>
    </row>
    <row r="99" spans="2:23" ht="15.75" customHeight="1" thickBot="1" x14ac:dyDescent="0.3">
      <c r="B99" s="58" t="s">
        <v>36</v>
      </c>
      <c r="C99" s="58"/>
      <c r="D99" s="58"/>
      <c r="E99" s="58"/>
      <c r="F99" s="58"/>
      <c r="G99" s="58"/>
      <c r="H99" s="58"/>
      <c r="I99" s="58"/>
      <c r="J99" s="58"/>
      <c r="N99" s="48"/>
      <c r="O99" s="56"/>
      <c r="P99" s="45"/>
      <c r="Q99" s="49"/>
      <c r="R99" s="50"/>
      <c r="S99" s="51"/>
      <c r="T99" s="45"/>
      <c r="U99" s="45"/>
      <c r="V99" s="45"/>
      <c r="W99" s="45"/>
    </row>
    <row r="100" spans="2:23" ht="54.75" customHeight="1" x14ac:dyDescent="0.25">
      <c r="B100" s="45"/>
      <c r="C100" s="45"/>
      <c r="D100" s="45"/>
      <c r="E100" s="52"/>
      <c r="F100" s="45"/>
      <c r="G100" s="45"/>
      <c r="H100" s="47"/>
      <c r="I100" s="47"/>
      <c r="J100" s="45"/>
      <c r="N100" s="48"/>
      <c r="O100" s="56"/>
      <c r="P100" s="45"/>
      <c r="Q100" s="49"/>
      <c r="R100" s="50"/>
      <c r="S100" s="51"/>
      <c r="T100" s="45"/>
      <c r="U100" s="45"/>
      <c r="V100" s="45"/>
      <c r="W100" s="45"/>
    </row>
    <row r="101" spans="2:23" ht="54.75" customHeight="1" x14ac:dyDescent="0.25">
      <c r="B101" s="59" t="s">
        <v>37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45"/>
      <c r="N101" s="60"/>
      <c r="O101" s="56"/>
      <c r="P101" s="45"/>
      <c r="Q101" s="49"/>
      <c r="R101" s="50"/>
      <c r="S101" s="51"/>
      <c r="T101" s="45"/>
      <c r="U101" s="45"/>
      <c r="V101" s="45"/>
      <c r="W101" s="45"/>
    </row>
    <row r="102" spans="2:23" ht="54.75" customHeight="1" x14ac:dyDescent="0.25">
      <c r="B102" s="61" t="s">
        <v>31</v>
      </c>
      <c r="C102" s="61"/>
      <c r="D102" s="61"/>
      <c r="E102" s="61"/>
      <c r="F102" s="61"/>
      <c r="G102" s="62" t="s">
        <v>38</v>
      </c>
      <c r="H102" s="62" t="s">
        <v>39</v>
      </c>
      <c r="I102" s="62" t="s">
        <v>40</v>
      </c>
      <c r="J102" s="62" t="s">
        <v>41</v>
      </c>
      <c r="K102" s="62" t="s">
        <v>42</v>
      </c>
      <c r="L102" s="62" t="s">
        <v>43</v>
      </c>
      <c r="M102" s="45"/>
      <c r="N102" s="63"/>
      <c r="O102" s="56"/>
      <c r="P102" s="45"/>
      <c r="Q102" s="49"/>
      <c r="R102" s="50"/>
      <c r="S102" s="51"/>
      <c r="T102" s="45"/>
      <c r="U102" s="45"/>
      <c r="V102" s="45"/>
      <c r="W102" s="45"/>
    </row>
    <row r="103" spans="2:23" ht="54.75" customHeight="1" x14ac:dyDescent="0.25">
      <c r="B103" s="64" t="s">
        <v>44</v>
      </c>
      <c r="C103" s="64"/>
      <c r="D103" s="64"/>
      <c r="E103" s="64"/>
      <c r="F103" s="64"/>
      <c r="G103" s="65">
        <v>50022.84</v>
      </c>
      <c r="H103" s="66" t="s">
        <v>45</v>
      </c>
      <c r="I103" s="67">
        <v>201800010008207</v>
      </c>
      <c r="J103" s="68">
        <v>45292</v>
      </c>
      <c r="K103" s="68">
        <v>45292</v>
      </c>
      <c r="L103" s="69" t="s">
        <v>46</v>
      </c>
      <c r="M103" s="70"/>
      <c r="N103" s="70"/>
      <c r="O103" s="70"/>
      <c r="P103" s="70"/>
      <c r="Q103" s="71"/>
      <c r="R103" s="71"/>
      <c r="S103" s="71"/>
      <c r="T103" s="45"/>
      <c r="U103" s="45"/>
      <c r="V103" s="45"/>
      <c r="W103" s="45"/>
    </row>
    <row r="104" spans="2:23" ht="54.75" customHeight="1" x14ac:dyDescent="0.25">
      <c r="B104" s="64" t="s">
        <v>44</v>
      </c>
      <c r="C104" s="64"/>
      <c r="D104" s="64"/>
      <c r="E104" s="64"/>
      <c r="F104" s="64"/>
      <c r="G104" s="65">
        <v>10690.57</v>
      </c>
      <c r="H104" s="66" t="s">
        <v>45</v>
      </c>
      <c r="I104" s="67">
        <v>201800010008207</v>
      </c>
      <c r="J104" s="68">
        <v>45292</v>
      </c>
      <c r="K104" s="68">
        <v>45323</v>
      </c>
      <c r="L104" s="69" t="s">
        <v>46</v>
      </c>
      <c r="M104" s="72" t="e">
        <f t="array" aca="1" ref="M104" ca="1">comentariocelula(G104)</f>
        <v>#NAME?</v>
      </c>
      <c r="N104" s="72"/>
      <c r="O104" s="72"/>
      <c r="P104" s="72"/>
      <c r="Q104" s="73"/>
      <c r="R104" s="45"/>
      <c r="S104" s="74"/>
      <c r="T104" s="45"/>
      <c r="U104" s="45"/>
      <c r="V104" s="45"/>
      <c r="W104" s="45"/>
    </row>
    <row r="105" spans="2:23" ht="54.75" customHeight="1" x14ac:dyDescent="0.25">
      <c r="B105" s="64" t="s">
        <v>44</v>
      </c>
      <c r="C105" s="64"/>
      <c r="D105" s="64"/>
      <c r="E105" s="64"/>
      <c r="F105" s="64"/>
      <c r="G105" s="65">
        <v>56931.27</v>
      </c>
      <c r="H105" s="66" t="s">
        <v>45</v>
      </c>
      <c r="I105" s="67">
        <v>201800010008207</v>
      </c>
      <c r="J105" s="68">
        <v>45323</v>
      </c>
      <c r="K105" s="68">
        <v>45323</v>
      </c>
      <c r="L105" s="69" t="s">
        <v>46</v>
      </c>
      <c r="M105" s="72" t="e">
        <f t="array" aca="1" ref="M105" ca="1">comentariocelula(G105)</f>
        <v>#NAME?</v>
      </c>
      <c r="N105" s="72"/>
      <c r="O105" s="72"/>
      <c r="P105" s="72"/>
      <c r="Q105" s="73"/>
      <c r="R105" s="45"/>
      <c r="S105" s="74"/>
      <c r="T105" s="45"/>
      <c r="U105" s="45"/>
      <c r="V105" s="45"/>
      <c r="W105" s="45"/>
    </row>
    <row r="106" spans="2:23" ht="54.75" customHeight="1" x14ac:dyDescent="0.25">
      <c r="B106" s="64" t="s">
        <v>44</v>
      </c>
      <c r="C106" s="64"/>
      <c r="D106" s="64"/>
      <c r="E106" s="64"/>
      <c r="F106" s="64"/>
      <c r="G106" s="65">
        <f>(57189.12-G107)</f>
        <v>51204.98</v>
      </c>
      <c r="H106" s="66" t="s">
        <v>45</v>
      </c>
      <c r="I106" s="67">
        <v>201800010008207</v>
      </c>
      <c r="J106" s="68">
        <v>45352</v>
      </c>
      <c r="K106" s="68">
        <v>45352</v>
      </c>
      <c r="L106" s="69" t="s">
        <v>46</v>
      </c>
      <c r="M106" s="72" t="e">
        <f t="array" aca="1" ref="M106" ca="1">comentariocelula(G106)</f>
        <v>#NAME?</v>
      </c>
      <c r="N106" s="72"/>
      <c r="O106" s="72"/>
      <c r="P106" s="72"/>
      <c r="Q106" s="73"/>
      <c r="R106" s="45"/>
      <c r="S106" s="74"/>
      <c r="T106" s="45"/>
      <c r="U106" s="45"/>
      <c r="V106" s="45"/>
      <c r="W106" s="45"/>
    </row>
    <row r="107" spans="2:23" ht="54.75" customHeight="1" x14ac:dyDescent="0.25">
      <c r="B107" s="64" t="s">
        <v>44</v>
      </c>
      <c r="C107" s="64"/>
      <c r="D107" s="64"/>
      <c r="E107" s="64"/>
      <c r="F107" s="64"/>
      <c r="G107" s="65">
        <v>5984.14</v>
      </c>
      <c r="H107" s="66" t="s">
        <v>45</v>
      </c>
      <c r="I107" s="67">
        <v>201800010008207</v>
      </c>
      <c r="J107" s="68">
        <v>45352</v>
      </c>
      <c r="K107" s="68">
        <v>45352</v>
      </c>
      <c r="L107" s="69" t="s">
        <v>46</v>
      </c>
      <c r="M107" s="72" t="e">
        <f t="array" aca="1" ref="M107" ca="1">comentariocelula(G107)</f>
        <v>#NAME?</v>
      </c>
      <c r="N107" s="72"/>
      <c r="O107" s="72"/>
      <c r="P107" s="72"/>
      <c r="Q107" s="73"/>
      <c r="R107" s="45"/>
      <c r="S107" s="74"/>
      <c r="T107" s="45"/>
      <c r="U107" s="45"/>
      <c r="V107" s="45"/>
      <c r="W107" s="45"/>
    </row>
    <row r="108" spans="2:23" ht="54.75" customHeight="1" x14ac:dyDescent="0.25">
      <c r="B108" s="64" t="s">
        <v>44</v>
      </c>
      <c r="C108" s="64"/>
      <c r="D108" s="64"/>
      <c r="E108" s="64"/>
      <c r="F108" s="64"/>
      <c r="G108" s="65">
        <v>57203.82</v>
      </c>
      <c r="H108" s="66" t="s">
        <v>45</v>
      </c>
      <c r="I108" s="67">
        <v>201800010008207</v>
      </c>
      <c r="J108" s="68">
        <v>45383</v>
      </c>
      <c r="K108" s="68">
        <v>45383</v>
      </c>
      <c r="L108" s="69" t="s">
        <v>46</v>
      </c>
      <c r="M108" s="72" t="e">
        <f t="array" aca="1" ref="M108" ca="1">comentariocelula(G108)</f>
        <v>#NAME?</v>
      </c>
      <c r="N108" s="72"/>
      <c r="O108" s="72"/>
      <c r="P108" s="72"/>
      <c r="Q108" s="73"/>
      <c r="R108" s="45"/>
      <c r="S108" s="74"/>
      <c r="T108" s="45"/>
      <c r="U108" s="45"/>
      <c r="V108" s="45"/>
      <c r="W108" s="45"/>
    </row>
    <row r="109" spans="2:23" ht="54.75" customHeight="1" x14ac:dyDescent="0.25">
      <c r="B109" s="64" t="s">
        <v>44</v>
      </c>
      <c r="C109" s="64"/>
      <c r="D109" s="64"/>
      <c r="E109" s="64"/>
      <c r="F109" s="64"/>
      <c r="G109" s="65">
        <v>58873.14</v>
      </c>
      <c r="H109" s="66" t="s">
        <v>45</v>
      </c>
      <c r="I109" s="67">
        <v>201800010008207</v>
      </c>
      <c r="J109" s="68">
        <v>45413</v>
      </c>
      <c r="K109" s="68">
        <v>45413</v>
      </c>
      <c r="L109" s="69" t="s">
        <v>46</v>
      </c>
      <c r="M109" s="72"/>
      <c r="N109" s="72"/>
      <c r="O109" s="72"/>
      <c r="P109" s="72"/>
      <c r="Q109" s="73"/>
      <c r="R109" s="45"/>
      <c r="S109" s="74"/>
      <c r="T109" s="45"/>
      <c r="U109" s="45"/>
      <c r="V109" s="45"/>
      <c r="W109" s="45"/>
    </row>
    <row r="110" spans="2:23" ht="51" customHeight="1" x14ac:dyDescent="0.25">
      <c r="B110" s="64" t="s">
        <v>47</v>
      </c>
      <c r="C110" s="64"/>
      <c r="D110" s="64"/>
      <c r="E110" s="64"/>
      <c r="F110" s="64"/>
      <c r="G110" s="65">
        <f>64237.8-2227.77</f>
        <v>62010.030000000006</v>
      </c>
      <c r="H110" s="66" t="s">
        <v>45</v>
      </c>
      <c r="I110" s="67">
        <v>201800010008207</v>
      </c>
      <c r="J110" s="68">
        <v>45444</v>
      </c>
      <c r="K110" s="68">
        <v>45444</v>
      </c>
      <c r="L110" s="69" t="s">
        <v>46</v>
      </c>
      <c r="M110" s="72" t="e">
        <f t="array" aca="1" ref="M110" ca="1">comentariocelula(G110)</f>
        <v>#NAME?</v>
      </c>
      <c r="N110" s="72"/>
      <c r="O110" s="72"/>
      <c r="P110" s="72"/>
      <c r="Q110" s="73"/>
      <c r="R110" s="45"/>
      <c r="S110" s="74"/>
      <c r="T110" s="45"/>
      <c r="U110" s="45"/>
      <c r="V110" s="45"/>
      <c r="W110" s="45"/>
    </row>
    <row r="111" spans="2:23" ht="51" customHeight="1" x14ac:dyDescent="0.25">
      <c r="B111" s="64" t="s">
        <v>47</v>
      </c>
      <c r="C111" s="64"/>
      <c r="D111" s="64"/>
      <c r="E111" s="64"/>
      <c r="F111" s="64"/>
      <c r="G111" s="65">
        <f>2227.77+64039.88</f>
        <v>66267.649999999994</v>
      </c>
      <c r="H111" s="66" t="s">
        <v>45</v>
      </c>
      <c r="I111" s="67">
        <v>201800010008207</v>
      </c>
      <c r="J111" s="68">
        <v>45474</v>
      </c>
      <c r="K111" s="68">
        <v>45474</v>
      </c>
      <c r="L111" s="69" t="s">
        <v>46</v>
      </c>
      <c r="M111" s="72" t="e">
        <f t="array" aca="1" ref="M111" ca="1">comentariocelula(G111)</f>
        <v>#NAME?</v>
      </c>
      <c r="N111" s="72"/>
      <c r="O111" s="72"/>
      <c r="P111" s="72"/>
      <c r="Q111" s="73"/>
      <c r="R111" s="45"/>
      <c r="S111" s="74"/>
      <c r="T111" s="45"/>
      <c r="U111" s="45"/>
      <c r="V111" s="45"/>
      <c r="W111" s="45"/>
    </row>
    <row r="112" spans="2:23" ht="51" customHeight="1" x14ac:dyDescent="0.25">
      <c r="B112" s="64" t="s">
        <v>44</v>
      </c>
      <c r="C112" s="64"/>
      <c r="D112" s="64"/>
      <c r="E112" s="64"/>
      <c r="F112" s="64"/>
      <c r="G112" s="75">
        <f>67957.78</f>
        <v>67957.78</v>
      </c>
      <c r="H112" s="66" t="s">
        <v>45</v>
      </c>
      <c r="I112" s="67">
        <v>201800010008207</v>
      </c>
      <c r="J112" s="68">
        <v>45505</v>
      </c>
      <c r="K112" s="68">
        <v>45505</v>
      </c>
      <c r="L112" s="69" t="s">
        <v>46</v>
      </c>
      <c r="M112" s="72" t="e">
        <f t="array" aca="1" ref="M112" ca="1">comentariocelula(G112)</f>
        <v>#NAME?</v>
      </c>
      <c r="N112" s="72"/>
      <c r="O112" s="72"/>
      <c r="P112" s="72"/>
      <c r="Q112" s="73"/>
      <c r="R112" s="45"/>
      <c r="S112" s="74"/>
      <c r="T112" s="45"/>
      <c r="U112" s="45"/>
      <c r="V112" s="45"/>
      <c r="W112" s="45"/>
    </row>
    <row r="113" spans="2:23" ht="51" customHeight="1" x14ac:dyDescent="0.25">
      <c r="B113" s="64" t="s">
        <v>44</v>
      </c>
      <c r="C113" s="64"/>
      <c r="D113" s="64"/>
      <c r="E113" s="64"/>
      <c r="F113" s="64"/>
      <c r="G113" s="75">
        <v>59841.36</v>
      </c>
      <c r="H113" s="66" t="s">
        <v>45</v>
      </c>
      <c r="I113" s="67">
        <v>201800010008207</v>
      </c>
      <c r="J113" s="68">
        <v>45536</v>
      </c>
      <c r="K113" s="68">
        <v>45536</v>
      </c>
      <c r="L113" s="69" t="s">
        <v>46</v>
      </c>
      <c r="M113" s="72" t="e">
        <f t="array" aca="1" ref="M113" ca="1">comentariocelula(G113)</f>
        <v>#NAME?</v>
      </c>
      <c r="N113" s="72"/>
      <c r="O113" s="72"/>
      <c r="P113" s="72"/>
      <c r="Q113" s="73"/>
      <c r="R113" s="45"/>
      <c r="S113" s="74"/>
      <c r="T113" s="45"/>
      <c r="U113" s="45"/>
      <c r="V113" s="45"/>
      <c r="W113" s="45"/>
    </row>
    <row r="114" spans="2:23" ht="51" customHeight="1" x14ac:dyDescent="0.25">
      <c r="B114" s="64" t="s">
        <v>44</v>
      </c>
      <c r="C114" s="64"/>
      <c r="D114" s="64"/>
      <c r="E114" s="64"/>
      <c r="F114" s="64"/>
      <c r="G114" s="76">
        <v>59841.36</v>
      </c>
      <c r="H114" s="66" t="s">
        <v>45</v>
      </c>
      <c r="I114" s="67">
        <v>201800010008207</v>
      </c>
      <c r="J114" s="68">
        <v>45566</v>
      </c>
      <c r="K114" s="68">
        <v>45566</v>
      </c>
      <c r="L114" s="69" t="s">
        <v>46</v>
      </c>
      <c r="M114" s="72" t="e">
        <f t="array" aca="1" ref="M114" ca="1">comentariocelula(G114)</f>
        <v>#NAME?</v>
      </c>
      <c r="N114" s="72"/>
      <c r="O114" s="72"/>
      <c r="P114" s="72"/>
      <c r="Q114" s="73"/>
      <c r="R114" s="45"/>
      <c r="S114" s="74"/>
      <c r="T114" s="45"/>
      <c r="U114" s="45"/>
      <c r="V114" s="45"/>
      <c r="W114" s="45"/>
    </row>
    <row r="115" spans="2:23" ht="51" customHeight="1" x14ac:dyDescent="0.25">
      <c r="B115" s="64" t="s">
        <v>44</v>
      </c>
      <c r="C115" s="64"/>
      <c r="D115" s="64"/>
      <c r="E115" s="64"/>
      <c r="F115" s="64"/>
      <c r="G115" s="76">
        <f>27925.97+31915.39</f>
        <v>59841.36</v>
      </c>
      <c r="H115" s="66" t="s">
        <v>45</v>
      </c>
      <c r="I115" s="67">
        <v>201800010008207</v>
      </c>
      <c r="J115" s="68">
        <v>45597</v>
      </c>
      <c r="K115" s="68">
        <v>45597</v>
      </c>
      <c r="L115" s="69" t="s">
        <v>46</v>
      </c>
      <c r="M115" s="72" t="e">
        <f t="array" aca="1" ref="M115" ca="1">comentariocelula(G115)</f>
        <v>#NAME?</v>
      </c>
      <c r="N115" s="72"/>
      <c r="O115" s="72"/>
      <c r="P115" s="72"/>
      <c r="Q115" s="73"/>
      <c r="R115" s="45"/>
      <c r="S115" s="74"/>
      <c r="T115" s="45"/>
      <c r="U115" s="45"/>
      <c r="V115" s="45"/>
      <c r="W115" s="45"/>
    </row>
    <row r="116" spans="2:23" ht="54.75" customHeight="1" x14ac:dyDescent="0.25">
      <c r="B116" s="64" t="s">
        <v>48</v>
      </c>
      <c r="C116" s="64"/>
      <c r="D116" s="64"/>
      <c r="E116" s="64"/>
      <c r="F116" s="64"/>
      <c r="G116" s="65">
        <v>59841.36</v>
      </c>
      <c r="H116" s="66" t="s">
        <v>45</v>
      </c>
      <c r="I116" s="67">
        <v>201800010008207</v>
      </c>
      <c r="J116" s="68">
        <v>45627</v>
      </c>
      <c r="K116" s="68">
        <v>45627</v>
      </c>
      <c r="L116" s="69" t="s">
        <v>46</v>
      </c>
      <c r="M116" s="72" t="e">
        <f t="array" aca="1" ref="M116" ca="1">comentariocelula(G116)</f>
        <v>#NAME?</v>
      </c>
      <c r="N116" s="72"/>
      <c r="O116" s="72"/>
      <c r="P116" s="72"/>
      <c r="Q116" s="73"/>
      <c r="R116" s="45"/>
      <c r="S116" s="74"/>
      <c r="T116" s="45"/>
      <c r="U116" s="45"/>
      <c r="V116" s="45"/>
      <c r="W116" s="45"/>
    </row>
    <row r="117" spans="2:23" ht="54.75" customHeight="1" x14ac:dyDescent="0.25">
      <c r="B117" s="64" t="s">
        <v>49</v>
      </c>
      <c r="C117" s="64"/>
      <c r="D117" s="64"/>
      <c r="E117" s="64"/>
      <c r="F117" s="64"/>
      <c r="G117" s="65">
        <v>23010.58</v>
      </c>
      <c r="H117" s="66" t="s">
        <v>45</v>
      </c>
      <c r="I117" s="67">
        <v>201800010008207</v>
      </c>
      <c r="J117" s="68">
        <v>45292</v>
      </c>
      <c r="K117" s="68">
        <v>45292</v>
      </c>
      <c r="L117" s="69" t="s">
        <v>46</v>
      </c>
      <c r="M117" s="72" t="e">
        <f t="array" aca="1" ref="M117" ca="1">comentariocelula(G117)</f>
        <v>#NAME?</v>
      </c>
      <c r="N117" s="72"/>
      <c r="O117" s="72"/>
      <c r="P117" s="72"/>
      <c r="Q117" s="73"/>
      <c r="R117" s="45"/>
      <c r="S117" s="74"/>
      <c r="T117" s="45"/>
      <c r="U117" s="45"/>
      <c r="V117" s="45"/>
      <c r="W117" s="45"/>
    </row>
    <row r="118" spans="2:23" ht="54.75" customHeight="1" x14ac:dyDescent="0.25">
      <c r="B118" s="64" t="s">
        <v>49</v>
      </c>
      <c r="C118" s="64"/>
      <c r="D118" s="64"/>
      <c r="E118" s="64"/>
      <c r="F118" s="64"/>
      <c r="G118" s="65">
        <v>23010.58</v>
      </c>
      <c r="H118" s="66" t="s">
        <v>45</v>
      </c>
      <c r="I118" s="67">
        <v>201800010008207</v>
      </c>
      <c r="J118" s="68">
        <v>45323</v>
      </c>
      <c r="K118" s="68">
        <v>45323</v>
      </c>
      <c r="L118" s="69" t="s">
        <v>46</v>
      </c>
      <c r="M118" s="72" t="e">
        <f t="array" aca="1" ref="M118" ca="1">comentariocelula(G118)</f>
        <v>#NAME?</v>
      </c>
      <c r="N118" s="72"/>
      <c r="O118" s="72"/>
      <c r="P118" s="72"/>
      <c r="Q118" s="73"/>
      <c r="R118" s="45"/>
      <c r="S118" s="74"/>
      <c r="T118" s="45"/>
      <c r="U118" s="45"/>
      <c r="V118" s="45"/>
      <c r="W118" s="45"/>
    </row>
    <row r="119" spans="2:23" ht="54.75" customHeight="1" x14ac:dyDescent="0.25">
      <c r="B119" s="64" t="s">
        <v>49</v>
      </c>
      <c r="C119" s="64"/>
      <c r="D119" s="64"/>
      <c r="E119" s="64"/>
      <c r="F119" s="64"/>
      <c r="G119" s="65">
        <f>(50751.31)</f>
        <v>50751.31</v>
      </c>
      <c r="H119" s="66" t="s">
        <v>45</v>
      </c>
      <c r="I119" s="67">
        <v>201800010008207</v>
      </c>
      <c r="J119" s="68">
        <v>45352</v>
      </c>
      <c r="K119" s="68">
        <v>45352</v>
      </c>
      <c r="L119" s="69" t="s">
        <v>46</v>
      </c>
      <c r="M119" s="72" t="e">
        <f t="array" aca="1" ref="M119" ca="1">comentariocelula(G119)</f>
        <v>#NAME?</v>
      </c>
      <c r="N119" s="72"/>
      <c r="O119" s="72"/>
      <c r="P119" s="72"/>
      <c r="Q119" s="73"/>
      <c r="R119" s="45"/>
      <c r="S119" s="74"/>
      <c r="T119" s="45"/>
      <c r="U119" s="45"/>
      <c r="V119" s="45"/>
      <c r="W119" s="45"/>
    </row>
    <row r="120" spans="2:23" ht="54.75" customHeight="1" x14ac:dyDescent="0.25">
      <c r="B120" s="64" t="s">
        <v>49</v>
      </c>
      <c r="C120" s="64"/>
      <c r="D120" s="64"/>
      <c r="E120" s="64"/>
      <c r="F120" s="64"/>
      <c r="G120" s="65">
        <v>52229.51</v>
      </c>
      <c r="H120" s="66" t="s">
        <v>45</v>
      </c>
      <c r="I120" s="67">
        <v>201800010008207</v>
      </c>
      <c r="J120" s="68">
        <v>45383</v>
      </c>
      <c r="K120" s="68">
        <v>45383</v>
      </c>
      <c r="L120" s="69" t="s">
        <v>46</v>
      </c>
      <c r="M120" s="72" t="e">
        <f t="array" aca="1" ref="M120" ca="1">comentariocelula(G120)</f>
        <v>#NAME?</v>
      </c>
      <c r="N120" s="72"/>
      <c r="O120" s="72"/>
      <c r="P120" s="72"/>
      <c r="Q120" s="73"/>
      <c r="R120" s="45"/>
      <c r="S120" s="74"/>
      <c r="T120" s="45"/>
      <c r="U120" s="45"/>
      <c r="V120" s="45"/>
      <c r="W120" s="45"/>
    </row>
    <row r="121" spans="2:23" ht="54.75" customHeight="1" x14ac:dyDescent="0.25">
      <c r="B121" s="64" t="s">
        <v>49</v>
      </c>
      <c r="C121" s="64"/>
      <c r="D121" s="64"/>
      <c r="E121" s="64"/>
      <c r="F121" s="64"/>
      <c r="G121" s="65">
        <v>50800.6</v>
      </c>
      <c r="H121" s="66" t="s">
        <v>45</v>
      </c>
      <c r="I121" s="67">
        <v>201800010008207</v>
      </c>
      <c r="J121" s="68">
        <v>45413</v>
      </c>
      <c r="K121" s="68">
        <v>45413</v>
      </c>
      <c r="L121" s="69" t="s">
        <v>46</v>
      </c>
      <c r="M121" s="72"/>
      <c r="N121" s="72"/>
      <c r="O121" s="72"/>
      <c r="P121" s="72"/>
      <c r="Q121" s="73"/>
      <c r="R121" s="45"/>
      <c r="S121" s="74"/>
      <c r="T121" s="45"/>
      <c r="U121" s="45"/>
      <c r="V121" s="45"/>
      <c r="W121" s="45"/>
    </row>
    <row r="122" spans="2:23" ht="51" customHeight="1" x14ac:dyDescent="0.25">
      <c r="B122" s="64" t="s">
        <v>49</v>
      </c>
      <c r="C122" s="64"/>
      <c r="D122" s="64"/>
      <c r="E122" s="64"/>
      <c r="F122" s="64"/>
      <c r="G122" s="65">
        <v>121211.87</v>
      </c>
      <c r="H122" s="66" t="s">
        <v>45</v>
      </c>
      <c r="I122" s="67">
        <v>201800010008207</v>
      </c>
      <c r="J122" s="68">
        <v>45444</v>
      </c>
      <c r="K122" s="68">
        <v>45444</v>
      </c>
      <c r="L122" s="69" t="s">
        <v>46</v>
      </c>
      <c r="M122" s="72" t="e">
        <f t="array" aca="1" ref="M122" ca="1">comentariocelula(G122)</f>
        <v>#NAME?</v>
      </c>
      <c r="N122" s="72"/>
      <c r="O122" s="72"/>
      <c r="P122" s="72"/>
      <c r="Q122" s="73"/>
      <c r="R122" s="45"/>
      <c r="S122" s="74"/>
      <c r="T122" s="45"/>
      <c r="U122" s="45"/>
      <c r="V122" s="45"/>
      <c r="W122" s="45"/>
    </row>
    <row r="123" spans="2:23" ht="51" customHeight="1" x14ac:dyDescent="0.25">
      <c r="B123" s="64" t="s">
        <v>49</v>
      </c>
      <c r="C123" s="64"/>
      <c r="D123" s="64"/>
      <c r="E123" s="64"/>
      <c r="F123" s="64"/>
      <c r="G123" s="65">
        <v>99038.95</v>
      </c>
      <c r="H123" s="66" t="s">
        <v>45</v>
      </c>
      <c r="I123" s="67">
        <v>201800010008207</v>
      </c>
      <c r="J123" s="68">
        <v>45474</v>
      </c>
      <c r="K123" s="68">
        <v>45474</v>
      </c>
      <c r="L123" s="69" t="s">
        <v>46</v>
      </c>
      <c r="M123" s="72" t="e">
        <f t="array" aca="1" ref="M123" ca="1">comentariocelula(G123)</f>
        <v>#NAME?</v>
      </c>
      <c r="N123" s="72"/>
      <c r="O123" s="72"/>
      <c r="P123" s="72"/>
      <c r="Q123" s="73"/>
      <c r="R123" s="45"/>
      <c r="S123" s="74"/>
      <c r="T123" s="45"/>
      <c r="U123" s="45"/>
      <c r="V123" s="45"/>
      <c r="W123" s="45"/>
    </row>
    <row r="124" spans="2:23" ht="51" customHeight="1" x14ac:dyDescent="0.25">
      <c r="B124" s="64" t="s">
        <v>49</v>
      </c>
      <c r="C124" s="64"/>
      <c r="D124" s="64"/>
      <c r="E124" s="64"/>
      <c r="F124" s="64"/>
      <c r="G124" s="65">
        <v>114855.65</v>
      </c>
      <c r="H124" s="66" t="s">
        <v>45</v>
      </c>
      <c r="I124" s="67">
        <v>201800010008207</v>
      </c>
      <c r="J124" s="68">
        <v>45505</v>
      </c>
      <c r="K124" s="68">
        <v>45505</v>
      </c>
      <c r="L124" s="69" t="s">
        <v>46</v>
      </c>
      <c r="M124" s="72" t="e">
        <f t="array" aca="1" ref="M124" ca="1">comentariocelula(G124)</f>
        <v>#NAME?</v>
      </c>
      <c r="N124" s="72"/>
      <c r="O124" s="72"/>
      <c r="P124" s="72"/>
      <c r="Q124" s="73"/>
      <c r="R124" s="45"/>
      <c r="S124" s="74"/>
      <c r="T124" s="45"/>
      <c r="U124" s="45"/>
      <c r="V124" s="45"/>
      <c r="W124" s="45"/>
    </row>
    <row r="125" spans="2:23" ht="51" customHeight="1" x14ac:dyDescent="0.25">
      <c r="B125" s="64" t="s">
        <v>50</v>
      </c>
      <c r="C125" s="64"/>
      <c r="D125" s="64"/>
      <c r="E125" s="64"/>
      <c r="F125" s="64"/>
      <c r="G125" s="75">
        <f>165954.86-21967.68</f>
        <v>143987.18</v>
      </c>
      <c r="H125" s="66" t="s">
        <v>45</v>
      </c>
      <c r="I125" s="67">
        <v>201800010008207</v>
      </c>
      <c r="J125" s="68">
        <v>45536</v>
      </c>
      <c r="K125" s="68">
        <v>45536</v>
      </c>
      <c r="L125" s="69" t="s">
        <v>46</v>
      </c>
      <c r="M125" s="72" t="e">
        <f t="array" aca="1" ref="M125" ca="1">comentariocelula(G125)</f>
        <v>#NAME?</v>
      </c>
      <c r="N125" s="72"/>
      <c r="O125" s="72"/>
      <c r="P125" s="72"/>
      <c r="Q125" s="73"/>
      <c r="R125" s="45"/>
      <c r="S125" s="74"/>
      <c r="T125" s="45"/>
      <c r="U125" s="45"/>
      <c r="V125" s="45"/>
      <c r="W125" s="45"/>
    </row>
    <row r="126" spans="2:23" ht="51" customHeight="1" x14ac:dyDescent="0.25">
      <c r="B126" s="64" t="s">
        <v>49</v>
      </c>
      <c r="C126" s="64"/>
      <c r="D126" s="64"/>
      <c r="E126" s="64"/>
      <c r="F126" s="64"/>
      <c r="G126" s="76">
        <v>144930.49000000002</v>
      </c>
      <c r="H126" s="66" t="s">
        <v>45</v>
      </c>
      <c r="I126" s="67">
        <v>201800010008207</v>
      </c>
      <c r="J126" s="68">
        <v>45566</v>
      </c>
      <c r="K126" s="68">
        <v>45566</v>
      </c>
      <c r="L126" s="69" t="s">
        <v>46</v>
      </c>
      <c r="M126" s="72" t="e">
        <f t="array" aca="1" ref="M126" ca="1">comentariocelula(G126)</f>
        <v>#NAME?</v>
      </c>
      <c r="N126" s="72"/>
      <c r="O126" s="72"/>
      <c r="P126" s="72"/>
      <c r="Q126" s="73"/>
      <c r="R126" s="45"/>
      <c r="S126" s="74"/>
      <c r="T126" s="45"/>
      <c r="U126" s="45"/>
      <c r="V126" s="45"/>
      <c r="W126" s="45"/>
    </row>
    <row r="127" spans="2:23" ht="51" customHeight="1" x14ac:dyDescent="0.25">
      <c r="B127" s="64" t="s">
        <v>49</v>
      </c>
      <c r="C127" s="64"/>
      <c r="D127" s="64"/>
      <c r="E127" s="64"/>
      <c r="F127" s="64"/>
      <c r="G127" s="77">
        <v>145755.89000000001</v>
      </c>
      <c r="H127" s="66" t="s">
        <v>45</v>
      </c>
      <c r="I127" s="67">
        <v>201800010008207</v>
      </c>
      <c r="J127" s="68">
        <v>45597</v>
      </c>
      <c r="K127" s="68">
        <v>45597</v>
      </c>
      <c r="L127" s="69" t="s">
        <v>46</v>
      </c>
      <c r="M127" s="72" t="e">
        <f t="array" aca="1" ref="M127" ca="1">comentariocelula(G127)</f>
        <v>#NAME?</v>
      </c>
      <c r="N127" s="72"/>
      <c r="O127" s="72"/>
      <c r="P127" s="72"/>
      <c r="Q127" s="73"/>
      <c r="R127" s="45"/>
      <c r="S127" s="74"/>
      <c r="T127" s="45"/>
      <c r="U127" s="45"/>
      <c r="V127" s="45"/>
      <c r="W127" s="45"/>
    </row>
    <row r="128" spans="2:23" ht="51" customHeight="1" x14ac:dyDescent="0.25">
      <c r="B128" s="64" t="s">
        <v>49</v>
      </c>
      <c r="C128" s="64"/>
      <c r="D128" s="64"/>
      <c r="E128" s="64"/>
      <c r="F128" s="64"/>
      <c r="G128" s="65">
        <v>146801.97</v>
      </c>
      <c r="H128" s="66" t="s">
        <v>45</v>
      </c>
      <c r="I128" s="67">
        <v>201800010008207</v>
      </c>
      <c r="J128" s="68">
        <v>45627</v>
      </c>
      <c r="K128" s="68">
        <v>45627</v>
      </c>
      <c r="L128" s="69" t="s">
        <v>46</v>
      </c>
      <c r="M128" s="72" t="e">
        <f t="array" aca="1" ref="M128" ca="1">comentariocelula(G128)</f>
        <v>#NAME?</v>
      </c>
      <c r="N128" s="72"/>
      <c r="O128" s="72"/>
      <c r="P128" s="72"/>
      <c r="Q128" s="73"/>
      <c r="R128" s="45"/>
      <c r="S128" s="74"/>
      <c r="T128" s="45"/>
      <c r="U128" s="45"/>
      <c r="V128" s="45"/>
      <c r="W128" s="45"/>
    </row>
    <row r="129" spans="2:23" ht="54.75" customHeight="1" x14ac:dyDescent="0.25">
      <c r="B129" s="64" t="s">
        <v>49</v>
      </c>
      <c r="C129" s="64"/>
      <c r="D129" s="64"/>
      <c r="E129" s="64"/>
      <c r="F129" s="64"/>
      <c r="G129" s="65"/>
      <c r="H129" s="66" t="s">
        <v>45</v>
      </c>
      <c r="I129" s="67">
        <v>201800010008207</v>
      </c>
      <c r="J129" s="68">
        <v>45444</v>
      </c>
      <c r="K129" s="68">
        <v>45444</v>
      </c>
      <c r="L129" s="69" t="s">
        <v>46</v>
      </c>
      <c r="M129" s="78"/>
      <c r="N129" s="78"/>
      <c r="O129" s="78"/>
      <c r="P129" s="78"/>
      <c r="Q129" s="73"/>
      <c r="R129" s="45"/>
      <c r="S129" s="74"/>
      <c r="T129" s="45"/>
      <c r="U129" s="45"/>
      <c r="V129" s="45"/>
      <c r="W129" s="45"/>
    </row>
    <row r="130" spans="2:23" ht="54.75" customHeight="1" x14ac:dyDescent="0.25">
      <c r="B130" s="64" t="s">
        <v>51</v>
      </c>
      <c r="C130" s="64"/>
      <c r="D130" s="64"/>
      <c r="E130" s="64"/>
      <c r="F130" s="64"/>
      <c r="G130" s="65">
        <f>20211.31+314776.52+379.06+7435.73</f>
        <v>342802.62</v>
      </c>
      <c r="H130" s="66" t="s">
        <v>52</v>
      </c>
      <c r="I130" s="67">
        <v>201800010008207</v>
      </c>
      <c r="J130" s="68">
        <v>45292</v>
      </c>
      <c r="K130" s="68">
        <v>45292</v>
      </c>
      <c r="L130" s="69" t="s">
        <v>53</v>
      </c>
      <c r="M130" s="72" t="e">
        <f t="array" aca="1" ref="M130" ca="1">comentariocelula(G130)</f>
        <v>#NAME?</v>
      </c>
      <c r="N130" s="72"/>
      <c r="O130" s="72"/>
      <c r="P130" s="72"/>
      <c r="Q130" s="73"/>
      <c r="R130" s="45"/>
      <c r="S130" s="74"/>
      <c r="T130" s="45"/>
      <c r="U130" s="45"/>
      <c r="V130" s="45"/>
      <c r="W130" s="45"/>
    </row>
    <row r="131" spans="2:23" ht="54.75" customHeight="1" x14ac:dyDescent="0.25">
      <c r="B131" s="64" t="s">
        <v>51</v>
      </c>
      <c r="C131" s="64"/>
      <c r="D131" s="64"/>
      <c r="E131" s="64"/>
      <c r="F131" s="64"/>
      <c r="G131" s="65">
        <f>265090.62+6085.95</f>
        <v>271176.57</v>
      </c>
      <c r="H131" s="66" t="s">
        <v>52</v>
      </c>
      <c r="I131" s="67">
        <v>201800010008207</v>
      </c>
      <c r="J131" s="68">
        <v>45323</v>
      </c>
      <c r="K131" s="68">
        <v>45323</v>
      </c>
      <c r="L131" s="69" t="s">
        <v>53</v>
      </c>
      <c r="M131" s="72" t="e">
        <f t="array" aca="1" ref="M131" ca="1">comentariocelula(G131)</f>
        <v>#NAME?</v>
      </c>
      <c r="N131" s="72"/>
      <c r="O131" s="72"/>
      <c r="P131" s="72"/>
      <c r="Q131" s="73"/>
      <c r="R131" s="45"/>
      <c r="S131" s="74"/>
      <c r="T131" s="45"/>
      <c r="U131" s="45"/>
      <c r="V131" s="45"/>
      <c r="W131" s="45"/>
    </row>
    <row r="132" spans="2:23" ht="54.75" customHeight="1" x14ac:dyDescent="0.25">
      <c r="B132" s="64" t="s">
        <v>51</v>
      </c>
      <c r="C132" s="64"/>
      <c r="D132" s="64"/>
      <c r="E132" s="64"/>
      <c r="F132" s="64"/>
      <c r="G132" s="65">
        <f>(250918.8+5877.04)</f>
        <v>256795.84</v>
      </c>
      <c r="H132" s="66" t="s">
        <v>52</v>
      </c>
      <c r="I132" s="67">
        <v>201800010008207</v>
      </c>
      <c r="J132" s="68">
        <v>45352</v>
      </c>
      <c r="K132" s="68">
        <v>45352</v>
      </c>
      <c r="L132" s="69" t="s">
        <v>53</v>
      </c>
      <c r="M132" s="72" t="e">
        <f t="array" aca="1" ref="M132" ca="1">comentariocelula(G132)</f>
        <v>#NAME?</v>
      </c>
      <c r="N132" s="72"/>
      <c r="O132" s="72"/>
      <c r="P132" s="72"/>
      <c r="Q132" s="73"/>
      <c r="R132" s="45"/>
      <c r="S132" s="74"/>
      <c r="T132" s="45"/>
      <c r="U132" s="45"/>
      <c r="V132" s="45"/>
      <c r="W132" s="45"/>
    </row>
    <row r="133" spans="2:23" ht="54.75" customHeight="1" x14ac:dyDescent="0.25">
      <c r="B133" s="64" t="s">
        <v>51</v>
      </c>
      <c r="C133" s="64"/>
      <c r="D133" s="64"/>
      <c r="E133" s="64"/>
      <c r="F133" s="64"/>
      <c r="G133" s="65">
        <v>0</v>
      </c>
      <c r="H133" s="66" t="s">
        <v>52</v>
      </c>
      <c r="I133" s="67">
        <v>201800010008207</v>
      </c>
      <c r="J133" s="68">
        <v>45352</v>
      </c>
      <c r="K133" s="68">
        <v>45352</v>
      </c>
      <c r="L133" s="69" t="s">
        <v>53</v>
      </c>
      <c r="M133" s="72" t="e">
        <f t="array" aca="1" ref="M133" ca="1">comentariocelula(G133)</f>
        <v>#NAME?</v>
      </c>
      <c r="N133" s="72"/>
      <c r="O133" s="72"/>
      <c r="P133" s="72"/>
      <c r="Q133" s="73"/>
      <c r="R133" s="45"/>
      <c r="S133" s="74"/>
      <c r="T133" s="45"/>
      <c r="U133" s="45"/>
      <c r="V133" s="45"/>
      <c r="W133" s="45"/>
    </row>
    <row r="134" spans="2:23" ht="54.75" customHeight="1" x14ac:dyDescent="0.25">
      <c r="B134" s="64" t="s">
        <v>51</v>
      </c>
      <c r="C134" s="64"/>
      <c r="D134" s="64"/>
      <c r="E134" s="64"/>
      <c r="F134" s="64"/>
      <c r="G134" s="65">
        <v>267139.45</v>
      </c>
      <c r="H134" s="66" t="s">
        <v>52</v>
      </c>
      <c r="I134" s="67">
        <v>201800010008207</v>
      </c>
      <c r="J134" s="68">
        <v>45383</v>
      </c>
      <c r="K134" s="68">
        <v>45383</v>
      </c>
      <c r="L134" s="69" t="s">
        <v>53</v>
      </c>
      <c r="M134" s="72" t="e">
        <f t="array" aca="1" ref="M134" ca="1">comentariocelula(G134)</f>
        <v>#NAME?</v>
      </c>
      <c r="N134" s="72"/>
      <c r="O134" s="72"/>
      <c r="P134" s="72"/>
      <c r="Q134" s="73"/>
      <c r="R134" s="45"/>
      <c r="S134" s="74"/>
      <c r="T134" s="45"/>
      <c r="U134" s="45"/>
      <c r="V134" s="45"/>
      <c r="W134" s="45"/>
    </row>
    <row r="135" spans="2:23" ht="54.75" customHeight="1" x14ac:dyDescent="0.25">
      <c r="B135" s="64" t="s">
        <v>51</v>
      </c>
      <c r="C135" s="64"/>
      <c r="D135" s="64"/>
      <c r="E135" s="64"/>
      <c r="F135" s="64"/>
      <c r="G135" s="65">
        <v>302742.28999999998</v>
      </c>
      <c r="H135" s="66" t="s">
        <v>52</v>
      </c>
      <c r="I135" s="67">
        <v>201800010008207</v>
      </c>
      <c r="J135" s="68">
        <v>45413</v>
      </c>
      <c r="K135" s="68">
        <v>45413</v>
      </c>
      <c r="L135" s="69" t="s">
        <v>53</v>
      </c>
      <c r="M135" s="78"/>
      <c r="N135" s="78"/>
      <c r="O135" s="78"/>
      <c r="P135" s="78"/>
      <c r="Q135" s="73"/>
      <c r="R135" s="45"/>
      <c r="S135" s="74"/>
      <c r="T135" s="45"/>
      <c r="U135" s="45"/>
      <c r="V135" s="45"/>
      <c r="W135" s="45"/>
    </row>
    <row r="136" spans="2:23" ht="54.75" customHeight="1" x14ac:dyDescent="0.25">
      <c r="B136" s="64" t="s">
        <v>54</v>
      </c>
      <c r="C136" s="64"/>
      <c r="D136" s="64"/>
      <c r="E136" s="64"/>
      <c r="F136" s="64"/>
      <c r="G136" s="65">
        <f>258858.84+5968.78+11331.37+272.62</f>
        <v>276431.61</v>
      </c>
      <c r="H136" s="66" t="s">
        <v>52</v>
      </c>
      <c r="I136" s="67">
        <v>201800010008207</v>
      </c>
      <c r="J136" s="68">
        <v>45444</v>
      </c>
      <c r="K136" s="68">
        <v>45444</v>
      </c>
      <c r="L136" s="69" t="s">
        <v>53</v>
      </c>
      <c r="M136" s="72"/>
      <c r="N136" s="72"/>
      <c r="O136" s="72"/>
      <c r="P136" s="72"/>
      <c r="Q136" s="73"/>
      <c r="R136" s="45"/>
      <c r="S136" s="74"/>
      <c r="T136" s="45"/>
      <c r="U136" s="45"/>
      <c r="V136" s="45"/>
      <c r="W136" s="45"/>
    </row>
    <row r="137" spans="2:23" ht="51" customHeight="1" x14ac:dyDescent="0.25">
      <c r="B137" s="64" t="s">
        <v>54</v>
      </c>
      <c r="C137" s="64"/>
      <c r="D137" s="64"/>
      <c r="E137" s="64"/>
      <c r="F137" s="64"/>
      <c r="G137" s="65">
        <f>230208.72+5578.49+11255.13+252.49</f>
        <v>247294.83</v>
      </c>
      <c r="H137" s="66" t="s">
        <v>52</v>
      </c>
      <c r="I137" s="67">
        <v>201800010008207</v>
      </c>
      <c r="J137" s="68">
        <v>45474</v>
      </c>
      <c r="K137" s="68">
        <v>45474</v>
      </c>
      <c r="L137" s="69" t="s">
        <v>53</v>
      </c>
      <c r="M137" s="72" t="e">
        <f t="array" aca="1" ref="M137" ca="1">comentariocelula(G137)</f>
        <v>#NAME?</v>
      </c>
      <c r="N137" s="72"/>
      <c r="O137" s="72"/>
      <c r="P137" s="72"/>
      <c r="Q137" s="73"/>
      <c r="R137" s="45"/>
      <c r="S137" s="74"/>
      <c r="T137" s="45"/>
      <c r="U137" s="45"/>
      <c r="V137" s="45"/>
      <c r="W137" s="45"/>
    </row>
    <row r="138" spans="2:23" ht="51" customHeight="1" x14ac:dyDescent="0.25">
      <c r="B138" s="64" t="s">
        <v>51</v>
      </c>
      <c r="C138" s="64"/>
      <c r="D138" s="64"/>
      <c r="E138" s="64"/>
      <c r="F138" s="64"/>
      <c r="G138" s="79">
        <v>251433.35</v>
      </c>
      <c r="H138" s="66" t="s">
        <v>52</v>
      </c>
      <c r="I138" s="67">
        <v>201800010008207</v>
      </c>
      <c r="J138" s="68">
        <v>45505</v>
      </c>
      <c r="K138" s="68">
        <v>45505</v>
      </c>
      <c r="L138" s="69" t="s">
        <v>53</v>
      </c>
      <c r="M138" s="72" t="e">
        <f t="array" aca="1" ref="M138" ca="1">comentariocelula(G138)</f>
        <v>#NAME?</v>
      </c>
      <c r="N138" s="72"/>
      <c r="O138" s="72"/>
      <c r="P138" s="72"/>
      <c r="Q138" s="73"/>
      <c r="R138" s="45"/>
      <c r="S138" s="74"/>
      <c r="T138" s="45"/>
      <c r="U138" s="45"/>
      <c r="V138" s="45"/>
      <c r="W138" s="45"/>
    </row>
    <row r="139" spans="2:23" ht="51" customHeight="1" x14ac:dyDescent="0.25">
      <c r="B139" s="64" t="s">
        <v>51</v>
      </c>
      <c r="C139" s="64"/>
      <c r="D139" s="64"/>
      <c r="E139" s="64"/>
      <c r="F139" s="64"/>
      <c r="G139" s="80">
        <f>236442.19+5624.22+12606.04+267.66</f>
        <v>254940.11000000002</v>
      </c>
      <c r="H139" s="66" t="s">
        <v>52</v>
      </c>
      <c r="I139" s="67">
        <v>201800010008207</v>
      </c>
      <c r="J139" s="68">
        <v>45536</v>
      </c>
      <c r="K139" s="68">
        <v>45536</v>
      </c>
      <c r="L139" s="69" t="s">
        <v>53</v>
      </c>
      <c r="M139" s="72" t="e">
        <f t="array" aca="1" ref="M139" ca="1">comentariocelula(G139)</f>
        <v>#NAME?</v>
      </c>
      <c r="N139" s="72"/>
      <c r="O139" s="72"/>
      <c r="P139" s="72"/>
      <c r="Q139" s="73"/>
      <c r="R139" s="45"/>
      <c r="S139" s="74"/>
      <c r="T139" s="45"/>
      <c r="U139" s="45"/>
      <c r="V139" s="45"/>
      <c r="W139" s="45"/>
    </row>
    <row r="140" spans="2:23" ht="51" customHeight="1" x14ac:dyDescent="0.25">
      <c r="B140" s="64" t="s">
        <v>51</v>
      </c>
      <c r="C140" s="64"/>
      <c r="D140" s="64"/>
      <c r="E140" s="64"/>
      <c r="F140" s="64"/>
      <c r="G140" s="80">
        <f>(299225.06+7196.96+16667.35+320.59)</f>
        <v>323409.96000000002</v>
      </c>
      <c r="H140" s="66" t="s">
        <v>52</v>
      </c>
      <c r="I140" s="67">
        <v>201800010008207</v>
      </c>
      <c r="J140" s="68">
        <v>45566</v>
      </c>
      <c r="K140" s="68">
        <v>45566</v>
      </c>
      <c r="L140" s="69" t="s">
        <v>53</v>
      </c>
      <c r="M140" s="72" t="e">
        <f t="array" aca="1" ref="M140" ca="1">comentariocelula(G140)</f>
        <v>#NAME?</v>
      </c>
      <c r="N140" s="72"/>
      <c r="O140" s="72"/>
      <c r="P140" s="72"/>
      <c r="Q140" s="73"/>
      <c r="R140" s="45"/>
      <c r="S140" s="74"/>
      <c r="T140" s="45"/>
      <c r="U140" s="45"/>
      <c r="V140" s="45"/>
      <c r="W140" s="45"/>
    </row>
    <row r="141" spans="2:23" ht="51" customHeight="1" x14ac:dyDescent="0.25">
      <c r="B141" s="64" t="s">
        <v>55</v>
      </c>
      <c r="C141" s="64"/>
      <c r="D141" s="64"/>
      <c r="E141" s="64"/>
      <c r="F141" s="64"/>
      <c r="G141" s="80">
        <f>(377718.73+9230.48+20179.54+369.32)</f>
        <v>407498.06999999995</v>
      </c>
      <c r="H141" s="66" t="s">
        <v>52</v>
      </c>
      <c r="I141" s="67">
        <v>201800010008207</v>
      </c>
      <c r="J141" s="68">
        <v>45597</v>
      </c>
      <c r="K141" s="68">
        <v>45597</v>
      </c>
      <c r="L141" s="69" t="s">
        <v>53</v>
      </c>
      <c r="M141" s="72" t="e">
        <f t="array" aca="1" ref="M141" ca="1">comentariocelula(G141)</f>
        <v>#NAME?</v>
      </c>
      <c r="N141" s="72"/>
      <c r="O141" s="72"/>
      <c r="P141" s="72"/>
      <c r="Q141" s="73"/>
      <c r="R141" s="45"/>
      <c r="S141" s="74"/>
      <c r="T141" s="45"/>
      <c r="U141" s="45"/>
      <c r="V141" s="45"/>
      <c r="W141" s="45"/>
    </row>
    <row r="142" spans="2:23" ht="58.5" customHeight="1" x14ac:dyDescent="0.25">
      <c r="B142" s="64" t="s">
        <v>55</v>
      </c>
      <c r="C142" s="64"/>
      <c r="D142" s="64"/>
      <c r="E142" s="64"/>
      <c r="F142" s="64"/>
      <c r="G142" s="80">
        <f>268432.53+6609.26+15527.17+313.55</f>
        <v>290882.51</v>
      </c>
      <c r="H142" s="66" t="s">
        <v>52</v>
      </c>
      <c r="I142" s="67">
        <v>201800010008207</v>
      </c>
      <c r="J142" s="68">
        <v>45627</v>
      </c>
      <c r="K142" s="68">
        <v>45627</v>
      </c>
      <c r="L142" s="69" t="s">
        <v>53</v>
      </c>
      <c r="M142" s="72" t="e">
        <f t="array" aca="1" ref="M142" ca="1">comentariocelula(G142)</f>
        <v>#NAME?</v>
      </c>
      <c r="N142" s="72"/>
      <c r="O142" s="72"/>
      <c r="P142" s="72"/>
      <c r="Q142" s="73"/>
      <c r="R142" s="45"/>
      <c r="S142" s="74"/>
      <c r="T142" s="45"/>
      <c r="U142" s="45"/>
      <c r="V142" s="45"/>
      <c r="W142" s="45"/>
    </row>
    <row r="143" spans="2:23" ht="58.5" customHeight="1" x14ac:dyDescent="0.25">
      <c r="B143" s="64" t="s">
        <v>56</v>
      </c>
      <c r="C143" s="64"/>
      <c r="D143" s="64"/>
      <c r="E143" s="64"/>
      <c r="F143" s="64"/>
      <c r="G143" s="81">
        <v>2637.54</v>
      </c>
      <c r="H143" s="66"/>
      <c r="I143" s="67"/>
      <c r="J143" s="82">
        <v>45383</v>
      </c>
      <c r="K143" s="82">
        <v>45383</v>
      </c>
      <c r="L143" s="69"/>
      <c r="M143" s="78"/>
      <c r="N143" s="78"/>
      <c r="O143" s="78"/>
      <c r="P143" s="78"/>
      <c r="Q143" s="73"/>
      <c r="R143" s="45"/>
      <c r="S143" s="74"/>
      <c r="T143" s="45"/>
      <c r="U143" s="45"/>
      <c r="V143" s="45"/>
      <c r="W143" s="45"/>
    </row>
    <row r="144" spans="2:23" ht="58.5" customHeight="1" x14ac:dyDescent="0.25">
      <c r="B144" s="64" t="s">
        <v>56</v>
      </c>
      <c r="C144" s="64"/>
      <c r="D144" s="64"/>
      <c r="E144" s="64"/>
      <c r="F144" s="64"/>
      <c r="G144" s="81">
        <v>968.22</v>
      </c>
      <c r="H144" s="66"/>
      <c r="I144" s="67"/>
      <c r="J144" s="82">
        <v>45413</v>
      </c>
      <c r="K144" s="82">
        <v>45413</v>
      </c>
      <c r="L144" s="69"/>
      <c r="M144" s="78"/>
      <c r="N144" s="78"/>
      <c r="O144" s="78"/>
      <c r="P144" s="78"/>
      <c r="Q144" s="73"/>
      <c r="R144" s="45"/>
      <c r="S144" s="74"/>
      <c r="T144" s="45"/>
      <c r="U144" s="45"/>
      <c r="V144" s="45"/>
      <c r="W144" s="45"/>
    </row>
    <row r="145" spans="2:23" ht="58.5" customHeight="1" x14ac:dyDescent="0.25">
      <c r="B145" s="64" t="s">
        <v>57</v>
      </c>
      <c r="C145" s="64"/>
      <c r="D145" s="64"/>
      <c r="E145" s="64"/>
      <c r="F145" s="64"/>
      <c r="G145" s="83">
        <f>37396.27+19321.41</f>
        <v>56717.679999999993</v>
      </c>
      <c r="H145" s="66"/>
      <c r="I145" s="67">
        <v>202300010076146</v>
      </c>
      <c r="J145" s="84">
        <v>45536</v>
      </c>
      <c r="K145" s="84">
        <v>45536</v>
      </c>
      <c r="L145" s="69" t="s">
        <v>53</v>
      </c>
      <c r="M145" s="78"/>
      <c r="N145" s="78"/>
      <c r="O145" s="78"/>
      <c r="P145" s="78"/>
      <c r="Q145" s="73"/>
      <c r="R145" s="45"/>
      <c r="S145" s="74"/>
      <c r="T145" s="45"/>
      <c r="U145" s="45"/>
      <c r="V145" s="45"/>
      <c r="W145" s="45"/>
    </row>
    <row r="146" spans="2:23" ht="58.5" customHeight="1" x14ac:dyDescent="0.25">
      <c r="B146" s="64" t="s">
        <v>58</v>
      </c>
      <c r="C146" s="64"/>
      <c r="D146" s="64"/>
      <c r="E146" s="64"/>
      <c r="F146" s="64"/>
      <c r="G146" s="83">
        <v>1046.08</v>
      </c>
      <c r="H146" s="66" t="s">
        <v>52</v>
      </c>
      <c r="I146" s="67">
        <v>202400010054196</v>
      </c>
      <c r="J146" s="68">
        <v>45627</v>
      </c>
      <c r="K146" s="68">
        <v>45627</v>
      </c>
      <c r="L146" s="69" t="s">
        <v>59</v>
      </c>
      <c r="M146" s="78"/>
      <c r="N146" s="78"/>
      <c r="O146" s="78"/>
      <c r="P146" s="78"/>
      <c r="Q146" s="73"/>
      <c r="R146" s="45"/>
      <c r="S146" s="74"/>
      <c r="T146" s="45"/>
      <c r="U146" s="45"/>
      <c r="V146" s="45"/>
      <c r="W146" s="45"/>
    </row>
    <row r="147" spans="2:23" ht="54.75" customHeight="1" x14ac:dyDescent="0.25">
      <c r="B147" s="85" t="s">
        <v>60</v>
      </c>
      <c r="C147" s="85"/>
      <c r="D147" s="85"/>
      <c r="E147" s="85"/>
      <c r="F147" s="85"/>
      <c r="G147" s="86">
        <f>SUM(G103:G146)</f>
        <v>5396812.9699999988</v>
      </c>
      <c r="H147" s="87"/>
      <c r="I147" s="87"/>
      <c r="J147" s="88"/>
      <c r="K147" s="88"/>
      <c r="L147" s="88"/>
      <c r="M147" s="45"/>
      <c r="N147" s="45"/>
      <c r="O147" s="45"/>
      <c r="P147" s="45"/>
      <c r="Q147" s="73"/>
      <c r="R147" s="45"/>
      <c r="S147" s="74"/>
      <c r="T147" s="45"/>
      <c r="U147" s="45"/>
      <c r="V147" s="45"/>
      <c r="W147" s="45"/>
    </row>
    <row r="148" spans="2:23" ht="54.75" customHeight="1" x14ac:dyDescent="0.25">
      <c r="B148" s="89" t="s">
        <v>61</v>
      </c>
      <c r="C148" s="89"/>
      <c r="D148" s="89"/>
      <c r="E148" s="89"/>
      <c r="F148" s="89"/>
      <c r="G148" s="89"/>
      <c r="H148" s="89"/>
      <c r="I148" s="89"/>
      <c r="J148" s="73"/>
      <c r="K148" s="73"/>
      <c r="L148" s="73"/>
      <c r="M148" s="45"/>
      <c r="N148" s="45"/>
      <c r="O148" s="45"/>
      <c r="P148" s="45"/>
      <c r="Q148" s="73"/>
      <c r="R148" s="45"/>
      <c r="S148" s="74"/>
      <c r="T148" s="45"/>
      <c r="U148" s="45"/>
      <c r="V148" s="45"/>
      <c r="W148" s="45"/>
    </row>
    <row r="149" spans="2:23" ht="54.75" customHeight="1" thickBot="1" x14ac:dyDescent="0.3">
      <c r="B149" s="73"/>
      <c r="C149" s="73"/>
      <c r="D149" s="73"/>
      <c r="E149" s="73"/>
      <c r="F149" s="73"/>
      <c r="G149" s="73"/>
      <c r="H149" s="73"/>
      <c r="I149" s="71"/>
      <c r="J149" s="73"/>
      <c r="K149" s="73"/>
      <c r="L149" s="73"/>
      <c r="M149" s="45"/>
      <c r="N149" s="45"/>
      <c r="O149" s="45"/>
      <c r="P149" s="45"/>
      <c r="Q149" s="73"/>
      <c r="R149" s="45"/>
      <c r="S149" s="74"/>
      <c r="T149" s="45"/>
      <c r="U149" s="45"/>
      <c r="V149" s="45"/>
      <c r="W149" s="45"/>
    </row>
    <row r="150" spans="2:23" ht="409.5" customHeight="1" thickBot="1" x14ac:dyDescent="0.3">
      <c r="B150" s="90" t="s">
        <v>62</v>
      </c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45"/>
      <c r="N150" s="45"/>
      <c r="O150" s="45"/>
      <c r="P150" s="45"/>
      <c r="Q150" s="73"/>
      <c r="R150" s="45"/>
      <c r="S150" s="74"/>
      <c r="T150" s="45"/>
      <c r="U150" s="45"/>
      <c r="V150" s="45"/>
      <c r="W150" s="45"/>
    </row>
    <row r="151" spans="2:23" ht="54.75" customHeight="1" x14ac:dyDescent="0.25"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45"/>
      <c r="R151" s="45"/>
      <c r="S151" s="74"/>
      <c r="T151" s="45"/>
      <c r="U151" s="45"/>
      <c r="V151" s="45"/>
      <c r="W151" s="45"/>
    </row>
    <row r="152" spans="2:23" ht="54.75" customHeight="1" x14ac:dyDescent="0.25">
      <c r="B152" s="89" t="s">
        <v>63</v>
      </c>
      <c r="C152" s="89"/>
      <c r="D152" s="89"/>
      <c r="E152" s="89"/>
      <c r="F152" s="89"/>
      <c r="G152" s="89"/>
      <c r="H152" s="89"/>
      <c r="I152" s="89"/>
      <c r="J152" s="45"/>
      <c r="K152" s="45"/>
      <c r="L152" s="45"/>
      <c r="M152" s="45"/>
      <c r="N152" s="45"/>
      <c r="O152" s="45"/>
      <c r="P152" s="45"/>
      <c r="Q152" s="45"/>
      <c r="R152" s="45"/>
      <c r="S152" s="74"/>
      <c r="T152" s="45"/>
      <c r="U152" s="45"/>
      <c r="V152" s="45"/>
      <c r="W152" s="45"/>
    </row>
    <row r="153" spans="2:23" ht="54.75" customHeight="1" x14ac:dyDescent="0.25">
      <c r="B153" s="92"/>
      <c r="C153" s="92"/>
      <c r="D153" s="92"/>
      <c r="E153" s="45"/>
      <c r="F153" s="45"/>
      <c r="G153" s="45"/>
      <c r="H153" s="47"/>
      <c r="I153" s="47"/>
      <c r="J153" s="45"/>
      <c r="K153" s="45"/>
      <c r="L153" s="45"/>
      <c r="M153" s="45"/>
      <c r="N153" s="45"/>
      <c r="O153" s="45"/>
      <c r="P153" s="45"/>
      <c r="Q153" s="45"/>
      <c r="R153" s="45"/>
      <c r="S153" s="74"/>
      <c r="T153" s="45"/>
      <c r="U153" s="45"/>
      <c r="V153" s="45"/>
      <c r="W153" s="45"/>
    </row>
    <row r="154" spans="2:23" ht="54.75" customHeight="1" x14ac:dyDescent="0.25">
      <c r="B154" s="45"/>
      <c r="C154" s="45"/>
      <c r="D154" s="45"/>
      <c r="E154" s="45"/>
      <c r="F154" s="45"/>
      <c r="G154" s="45"/>
      <c r="H154" s="47"/>
      <c r="I154" s="47"/>
      <c r="J154" s="45"/>
      <c r="K154" s="45"/>
      <c r="L154" s="45"/>
      <c r="M154" s="45"/>
      <c r="N154" s="45"/>
      <c r="O154" s="45"/>
      <c r="P154" s="45"/>
      <c r="Q154" s="45"/>
      <c r="R154" s="45"/>
      <c r="S154" s="74"/>
      <c r="T154" s="45"/>
      <c r="U154" s="45"/>
      <c r="V154" s="45"/>
      <c r="W154" s="45"/>
    </row>
    <row r="155" spans="2:23" ht="54.75" customHeight="1" x14ac:dyDescent="0.25">
      <c r="B155" s="45"/>
      <c r="C155" s="45"/>
      <c r="D155" s="45"/>
      <c r="E155" s="93"/>
      <c r="F155" s="93"/>
      <c r="G155" s="93"/>
      <c r="J155" s="93"/>
      <c r="K155" s="93"/>
      <c r="L155" s="93"/>
      <c r="M155" s="93"/>
      <c r="N155" s="45"/>
      <c r="O155" s="45"/>
      <c r="P155" s="45"/>
      <c r="Q155" s="45"/>
      <c r="R155" s="45"/>
      <c r="S155" s="74"/>
      <c r="T155" s="45"/>
      <c r="U155" s="45"/>
      <c r="V155" s="45"/>
      <c r="W155" s="45"/>
    </row>
    <row r="156" spans="2:23" ht="54.75" customHeight="1" x14ac:dyDescent="0.25">
      <c r="B156" s="95"/>
      <c r="C156" s="95"/>
      <c r="D156" s="45"/>
      <c r="E156" s="93"/>
      <c r="F156" s="93"/>
      <c r="G156" s="93"/>
      <c r="J156" s="93"/>
      <c r="K156" s="93"/>
      <c r="L156" s="93"/>
      <c r="M156" s="93"/>
      <c r="N156" s="45"/>
      <c r="O156" s="45"/>
      <c r="P156" s="45"/>
      <c r="Q156" s="45"/>
      <c r="R156" s="45"/>
      <c r="S156" s="74"/>
      <c r="T156" s="45"/>
      <c r="U156" s="45"/>
      <c r="V156" s="45"/>
      <c r="W156" s="45"/>
    </row>
    <row r="157" spans="2:23" ht="54.75" customHeight="1" x14ac:dyDescent="0.25">
      <c r="B157" s="45"/>
      <c r="C157" s="45"/>
      <c r="D157" s="45"/>
      <c r="E157" s="45"/>
      <c r="F157" s="45"/>
      <c r="G157" s="45"/>
      <c r="H157" s="47"/>
      <c r="I157" s="47"/>
      <c r="J157" s="45"/>
      <c r="K157" s="45"/>
      <c r="L157" s="45"/>
      <c r="M157" s="45"/>
      <c r="N157" s="45"/>
      <c r="O157" s="45"/>
      <c r="P157" s="45"/>
      <c r="Q157" s="45"/>
      <c r="R157" s="96"/>
      <c r="S157" s="96"/>
      <c r="T157" s="96"/>
      <c r="U157" s="96"/>
      <c r="V157" s="45"/>
      <c r="W157" s="45"/>
    </row>
    <row r="158" spans="2:23" ht="54.75" customHeight="1" x14ac:dyDescent="0.25">
      <c r="B158" s="45"/>
      <c r="C158" s="45"/>
      <c r="D158" s="45"/>
      <c r="E158" s="45"/>
      <c r="F158" s="45"/>
      <c r="G158" s="45"/>
      <c r="H158" s="47"/>
      <c r="I158" s="47"/>
      <c r="J158" s="45"/>
      <c r="K158" s="45"/>
      <c r="L158" s="45"/>
      <c r="M158" s="45"/>
      <c r="N158" s="45"/>
      <c r="O158" s="45"/>
      <c r="P158" s="45"/>
      <c r="Q158" s="45"/>
      <c r="R158" s="96"/>
      <c r="S158" s="96"/>
      <c r="T158" s="96"/>
      <c r="U158" s="96"/>
      <c r="V158" s="45"/>
      <c r="W158" s="45"/>
    </row>
    <row r="159" spans="2:23" ht="54.75" customHeight="1" x14ac:dyDescent="0.25">
      <c r="B159" s="45"/>
      <c r="C159" s="45"/>
      <c r="D159" s="45"/>
      <c r="E159" s="45"/>
      <c r="F159" s="45"/>
      <c r="G159" s="45"/>
      <c r="H159" s="47"/>
      <c r="I159" s="47"/>
      <c r="J159" s="45"/>
      <c r="K159" s="45"/>
      <c r="L159" s="45"/>
      <c r="M159" s="45"/>
      <c r="N159" s="45"/>
      <c r="O159" s="45"/>
      <c r="P159" s="45"/>
      <c r="Q159" s="45"/>
      <c r="R159" s="96"/>
      <c r="S159" s="96"/>
      <c r="T159" s="96"/>
      <c r="U159" s="96"/>
      <c r="V159" s="45"/>
      <c r="W159" s="45"/>
    </row>
    <row r="160" spans="2:23" ht="54.75" customHeight="1" x14ac:dyDescent="0.25">
      <c r="B160" s="45"/>
      <c r="C160" s="45"/>
      <c r="D160" s="45"/>
      <c r="E160" s="45"/>
      <c r="F160" s="45"/>
      <c r="G160" s="45"/>
      <c r="H160" s="47"/>
      <c r="I160" s="47"/>
      <c r="J160" s="45"/>
      <c r="K160" s="45"/>
      <c r="L160" s="45"/>
      <c r="M160" s="45"/>
      <c r="N160" s="45"/>
      <c r="O160" s="45"/>
      <c r="P160" s="45"/>
      <c r="Q160" s="45"/>
      <c r="R160" s="96"/>
      <c r="S160" s="96"/>
      <c r="T160" s="96"/>
      <c r="U160" s="96"/>
      <c r="V160" s="45"/>
      <c r="W160" s="45"/>
    </row>
    <row r="161" spans="2:23" ht="54.75" customHeight="1" x14ac:dyDescent="0.25">
      <c r="B161" s="45"/>
      <c r="C161" s="45"/>
      <c r="D161" s="45"/>
      <c r="E161" s="45"/>
      <c r="F161" s="45"/>
      <c r="G161" s="45"/>
      <c r="H161" s="47"/>
      <c r="I161" s="47"/>
      <c r="J161" s="45"/>
      <c r="K161" s="45"/>
      <c r="L161" s="45"/>
      <c r="M161" s="45"/>
      <c r="N161" s="45"/>
      <c r="O161" s="45"/>
      <c r="P161" s="45"/>
      <c r="Q161" s="45"/>
      <c r="R161" s="96"/>
      <c r="S161" s="96"/>
      <c r="T161" s="96"/>
      <c r="U161" s="96"/>
      <c r="V161" s="45"/>
      <c r="W161" s="45"/>
    </row>
    <row r="162" spans="2:23" ht="54.75" customHeight="1" x14ac:dyDescent="0.25">
      <c r="B162" s="45"/>
      <c r="C162" s="45"/>
      <c r="D162" s="45"/>
      <c r="E162" s="45"/>
      <c r="F162" s="45"/>
      <c r="G162" s="45"/>
      <c r="H162" s="47"/>
      <c r="I162" s="47"/>
      <c r="J162" s="45"/>
      <c r="K162" s="45"/>
      <c r="L162" s="45"/>
      <c r="M162" s="45"/>
      <c r="N162" s="45"/>
      <c r="O162" s="45"/>
      <c r="P162" s="45"/>
      <c r="Q162" s="45"/>
      <c r="R162" s="96"/>
      <c r="S162" s="96"/>
      <c r="T162" s="96"/>
      <c r="U162" s="96"/>
      <c r="V162" s="45"/>
      <c r="W162" s="45"/>
    </row>
    <row r="163" spans="2:23" ht="54.75" customHeight="1" x14ac:dyDescent="0.25">
      <c r="B163" s="45"/>
      <c r="C163" s="45"/>
      <c r="D163" s="45"/>
      <c r="E163" s="45"/>
      <c r="F163" s="45"/>
      <c r="G163" s="45"/>
      <c r="H163" s="47"/>
      <c r="I163" s="47"/>
      <c r="J163" s="45"/>
      <c r="K163" s="45"/>
      <c r="L163" s="45"/>
      <c r="M163" s="45"/>
      <c r="N163" s="45"/>
      <c r="O163" s="45"/>
      <c r="P163" s="45"/>
      <c r="Q163" s="45"/>
      <c r="R163" s="96"/>
      <c r="S163" s="96"/>
      <c r="T163" s="96"/>
      <c r="U163" s="96"/>
      <c r="V163" s="45"/>
      <c r="W163" s="45"/>
    </row>
    <row r="164" spans="2:23" ht="54.75" customHeight="1" x14ac:dyDescent="0.25">
      <c r="B164" s="45"/>
      <c r="C164" s="45"/>
      <c r="D164" s="45"/>
      <c r="E164" s="45"/>
      <c r="F164" s="45"/>
      <c r="G164" s="45"/>
      <c r="H164" s="47"/>
      <c r="I164" s="47"/>
      <c r="J164" s="45"/>
      <c r="K164" s="45"/>
      <c r="L164" s="45"/>
      <c r="M164" s="45"/>
      <c r="N164" s="45"/>
      <c r="O164" s="45"/>
      <c r="P164" s="45"/>
      <c r="Q164" s="45"/>
      <c r="R164" s="96"/>
      <c r="S164" s="96"/>
      <c r="T164" s="96"/>
      <c r="U164" s="96"/>
      <c r="V164" s="45"/>
      <c r="W164" s="45"/>
    </row>
    <row r="165" spans="2:23" ht="54.75" customHeight="1" x14ac:dyDescent="0.25">
      <c r="B165" s="45"/>
      <c r="C165" s="45"/>
      <c r="D165" s="45"/>
      <c r="E165" s="45"/>
      <c r="F165" s="45"/>
      <c r="G165" s="45"/>
      <c r="H165" s="47"/>
      <c r="I165" s="47"/>
      <c r="J165" s="45"/>
      <c r="K165" s="45"/>
      <c r="L165" s="45"/>
      <c r="M165" s="45"/>
      <c r="N165" s="45"/>
      <c r="O165" s="45"/>
      <c r="P165" s="45"/>
      <c r="Q165" s="45"/>
      <c r="R165" s="96"/>
      <c r="S165" s="96"/>
      <c r="T165" s="96"/>
      <c r="U165" s="96"/>
      <c r="V165" s="45"/>
      <c r="W165" s="45"/>
    </row>
    <row r="166" spans="2:23" ht="54.75" customHeight="1" x14ac:dyDescent="0.25">
      <c r="B166" s="45"/>
      <c r="C166" s="45"/>
      <c r="D166" s="45"/>
      <c r="E166" s="45"/>
      <c r="F166" s="45"/>
      <c r="G166" s="45"/>
      <c r="H166" s="47"/>
      <c r="I166" s="47"/>
      <c r="J166" s="45"/>
      <c r="K166" s="45"/>
      <c r="L166" s="45"/>
      <c r="M166" s="45"/>
      <c r="N166" s="45"/>
      <c r="O166" s="45"/>
      <c r="P166" s="45"/>
      <c r="Q166" s="45"/>
      <c r="R166" s="96"/>
      <c r="S166" s="96"/>
      <c r="T166" s="96"/>
      <c r="U166" s="96"/>
      <c r="V166" s="45"/>
      <c r="W166" s="45"/>
    </row>
    <row r="167" spans="2:23" ht="54.75" customHeight="1" x14ac:dyDescent="0.25">
      <c r="B167" s="45"/>
      <c r="C167" s="45"/>
      <c r="D167" s="45"/>
      <c r="E167" s="45"/>
      <c r="F167" s="45"/>
      <c r="G167" s="45"/>
      <c r="H167" s="47"/>
      <c r="I167" s="47"/>
      <c r="J167" s="45"/>
      <c r="K167" s="45"/>
      <c r="L167" s="45"/>
      <c r="M167" s="45"/>
      <c r="N167" s="45"/>
      <c r="O167" s="45"/>
      <c r="P167" s="45"/>
      <c r="Q167" s="45"/>
      <c r="R167" s="96"/>
      <c r="S167" s="96"/>
      <c r="T167" s="96"/>
      <c r="U167" s="96"/>
      <c r="V167" s="45"/>
      <c r="W167" s="45"/>
    </row>
    <row r="168" spans="2:23" ht="54.75" customHeight="1" x14ac:dyDescent="0.25">
      <c r="B168" s="45"/>
      <c r="C168" s="45"/>
      <c r="D168" s="45"/>
      <c r="E168" s="45"/>
      <c r="F168" s="45"/>
      <c r="G168" s="45"/>
      <c r="H168" s="47"/>
      <c r="I168" s="47"/>
      <c r="J168" s="45"/>
      <c r="K168" s="45"/>
      <c r="L168" s="45"/>
      <c r="M168" s="45"/>
      <c r="N168" s="45"/>
      <c r="O168" s="45"/>
      <c r="P168" s="45"/>
      <c r="Q168" s="45"/>
      <c r="R168" s="96"/>
      <c r="S168" s="96"/>
      <c r="T168" s="96"/>
      <c r="U168" s="96"/>
      <c r="V168" s="45"/>
      <c r="W168" s="45"/>
    </row>
    <row r="169" spans="2:23" ht="54.75" customHeight="1" x14ac:dyDescent="0.25">
      <c r="B169" s="45"/>
      <c r="C169" s="45"/>
      <c r="D169" s="45"/>
      <c r="E169" s="45"/>
      <c r="F169" s="45"/>
      <c r="G169" s="45"/>
      <c r="H169" s="47"/>
      <c r="I169" s="47"/>
      <c r="J169" s="45"/>
      <c r="K169" s="45"/>
      <c r="L169" s="45"/>
      <c r="M169" s="45"/>
      <c r="N169" s="45"/>
      <c r="O169" s="45"/>
      <c r="P169" s="45"/>
      <c r="Q169" s="45"/>
      <c r="R169" s="96"/>
      <c r="S169" s="96"/>
      <c r="T169" s="96"/>
      <c r="U169" s="96"/>
      <c r="V169" s="45"/>
      <c r="W169" s="45"/>
    </row>
    <row r="170" spans="2:23" ht="54.75" customHeight="1" x14ac:dyDescent="0.25">
      <c r="B170" s="45"/>
      <c r="C170" s="45"/>
      <c r="D170" s="45"/>
      <c r="E170" s="45"/>
      <c r="F170" s="45"/>
      <c r="G170" s="45"/>
      <c r="H170" s="47"/>
      <c r="I170" s="47"/>
      <c r="J170" s="45"/>
      <c r="K170" s="45"/>
      <c r="L170" s="45"/>
      <c r="M170" s="45"/>
      <c r="N170" s="45"/>
      <c r="O170" s="45"/>
      <c r="P170" s="45"/>
      <c r="Q170" s="45"/>
      <c r="R170" s="96"/>
      <c r="S170" s="96"/>
      <c r="T170" s="96"/>
      <c r="U170" s="96"/>
      <c r="V170" s="45"/>
      <c r="W170" s="45"/>
    </row>
    <row r="171" spans="2:23" ht="54.75" customHeight="1" x14ac:dyDescent="0.25">
      <c r="B171" s="45"/>
      <c r="C171" s="45"/>
      <c r="D171" s="45"/>
      <c r="E171" s="45"/>
      <c r="F171" s="45"/>
      <c r="G171" s="45"/>
      <c r="H171" s="47"/>
      <c r="I171" s="47"/>
      <c r="J171" s="45"/>
      <c r="K171" s="45"/>
      <c r="L171" s="45"/>
      <c r="M171" s="45"/>
      <c r="N171" s="45"/>
      <c r="O171" s="45"/>
      <c r="P171" s="45"/>
      <c r="Q171" s="45"/>
      <c r="R171" s="96"/>
      <c r="S171" s="96"/>
      <c r="T171" s="96"/>
      <c r="U171" s="96"/>
      <c r="V171" s="45"/>
      <c r="W171" s="45"/>
    </row>
    <row r="172" spans="2:23" ht="54.75" customHeight="1" x14ac:dyDescent="0.25">
      <c r="B172" s="45"/>
      <c r="C172" s="45"/>
      <c r="D172" s="45"/>
      <c r="E172" s="45"/>
      <c r="F172" s="45"/>
      <c r="G172" s="45"/>
      <c r="H172" s="47"/>
      <c r="I172" s="47"/>
      <c r="J172" s="45"/>
      <c r="K172" s="45"/>
      <c r="L172" s="45"/>
      <c r="M172" s="45"/>
      <c r="N172" s="45"/>
      <c r="O172" s="45"/>
      <c r="P172" s="45"/>
      <c r="Q172" s="45"/>
      <c r="R172" s="96"/>
      <c r="S172" s="96"/>
      <c r="T172" s="96"/>
      <c r="U172" s="96"/>
      <c r="V172" s="45"/>
      <c r="W172" s="45"/>
    </row>
    <row r="173" spans="2:23" ht="54.75" customHeight="1" x14ac:dyDescent="0.25">
      <c r="B173" s="45"/>
      <c r="C173" s="45"/>
      <c r="D173" s="45"/>
      <c r="E173" s="45"/>
      <c r="F173" s="45"/>
      <c r="G173" s="45"/>
      <c r="H173" s="47"/>
      <c r="I173" s="47"/>
      <c r="J173" s="45"/>
      <c r="K173" s="45"/>
      <c r="L173" s="45"/>
      <c r="M173" s="45"/>
      <c r="N173" s="45"/>
      <c r="O173" s="45"/>
      <c r="P173" s="45"/>
      <c r="Q173" s="45"/>
      <c r="R173" s="96"/>
      <c r="S173" s="96"/>
      <c r="T173" s="96"/>
      <c r="U173" s="96"/>
      <c r="V173" s="45"/>
      <c r="W173" s="45"/>
    </row>
    <row r="174" spans="2:23" ht="54.75" customHeight="1" x14ac:dyDescent="0.25">
      <c r="B174" s="45"/>
      <c r="C174" s="45"/>
      <c r="D174" s="45"/>
      <c r="E174" s="45"/>
      <c r="F174" s="45"/>
      <c r="G174" s="45"/>
      <c r="H174" s="47"/>
      <c r="I174" s="47"/>
      <c r="J174" s="45"/>
      <c r="K174" s="45"/>
      <c r="L174" s="45"/>
      <c r="M174" s="45"/>
      <c r="N174" s="45"/>
      <c r="O174" s="45"/>
      <c r="P174" s="45"/>
      <c r="Q174" s="45"/>
      <c r="R174" s="96"/>
      <c r="S174" s="96"/>
      <c r="T174" s="96"/>
      <c r="U174" s="96"/>
      <c r="V174" s="45"/>
      <c r="W174" s="45"/>
    </row>
    <row r="175" spans="2:23" ht="54.75" customHeight="1" x14ac:dyDescent="0.25">
      <c r="B175" s="45"/>
      <c r="C175" s="45"/>
      <c r="D175" s="45"/>
      <c r="E175" s="45"/>
      <c r="F175" s="45"/>
      <c r="G175" s="45"/>
      <c r="H175" s="47"/>
      <c r="I175" s="47"/>
      <c r="J175" s="45"/>
      <c r="K175" s="45"/>
      <c r="L175" s="45"/>
      <c r="M175" s="45"/>
      <c r="N175" s="45"/>
      <c r="O175" s="45"/>
      <c r="P175" s="45"/>
      <c r="Q175" s="45"/>
      <c r="R175" s="96"/>
      <c r="S175" s="96"/>
      <c r="T175" s="96"/>
      <c r="U175" s="96"/>
      <c r="V175" s="45"/>
      <c r="W175" s="45"/>
    </row>
    <row r="176" spans="2:23" ht="54.75" customHeight="1" x14ac:dyDescent="0.25">
      <c r="B176" s="45"/>
      <c r="C176" s="45"/>
      <c r="D176" s="45"/>
      <c r="E176" s="45"/>
      <c r="F176" s="45"/>
      <c r="G176" s="45"/>
      <c r="H176" s="47"/>
      <c r="I176" s="47"/>
      <c r="J176" s="45"/>
      <c r="K176" s="45"/>
      <c r="L176" s="45"/>
      <c r="M176" s="45"/>
      <c r="N176" s="45"/>
      <c r="O176" s="45"/>
      <c r="P176" s="45"/>
      <c r="Q176" s="45"/>
      <c r="R176" s="96"/>
      <c r="S176" s="96"/>
      <c r="T176" s="96"/>
      <c r="U176" s="96"/>
      <c r="V176" s="45"/>
      <c r="W176" s="45"/>
    </row>
    <row r="177" spans="2:23" ht="54.75" customHeight="1" x14ac:dyDescent="0.25">
      <c r="B177" s="45"/>
      <c r="C177" s="45"/>
      <c r="D177" s="45"/>
      <c r="E177" s="45"/>
      <c r="F177" s="45"/>
      <c r="G177" s="45"/>
      <c r="H177" s="47"/>
      <c r="I177" s="47"/>
      <c r="J177" s="45"/>
      <c r="K177" s="45"/>
      <c r="L177" s="45"/>
      <c r="M177" s="45"/>
      <c r="N177" s="45"/>
      <c r="O177" s="45"/>
      <c r="P177" s="45"/>
      <c r="Q177" s="45"/>
      <c r="R177" s="96"/>
      <c r="S177" s="96"/>
      <c r="T177" s="96"/>
      <c r="U177" s="96"/>
      <c r="V177" s="45"/>
      <c r="W177" s="45"/>
    </row>
    <row r="178" spans="2:23" ht="54.75" customHeight="1" x14ac:dyDescent="0.25">
      <c r="B178" s="45"/>
      <c r="C178" s="45"/>
      <c r="D178" s="45"/>
      <c r="E178" s="45"/>
      <c r="F178" s="45"/>
      <c r="G178" s="45"/>
      <c r="H178" s="47"/>
      <c r="I178" s="47"/>
      <c r="J178" s="45"/>
      <c r="K178" s="45"/>
      <c r="L178" s="45"/>
      <c r="M178" s="45"/>
      <c r="N178" s="45"/>
      <c r="O178" s="45"/>
      <c r="P178" s="45"/>
      <c r="Q178" s="45"/>
      <c r="R178" s="96"/>
      <c r="S178" s="96"/>
      <c r="T178" s="96"/>
      <c r="U178" s="96"/>
      <c r="V178" s="45"/>
      <c r="W178" s="45"/>
    </row>
    <row r="179" spans="2:23" ht="54.75" customHeight="1" x14ac:dyDescent="0.25">
      <c r="B179" s="45"/>
      <c r="C179" s="45"/>
      <c r="D179" s="45"/>
      <c r="E179" s="45"/>
      <c r="F179" s="45"/>
      <c r="G179" s="45"/>
      <c r="H179" s="47"/>
      <c r="I179" s="47"/>
      <c r="J179" s="45"/>
      <c r="K179" s="45"/>
      <c r="L179" s="45"/>
      <c r="M179" s="45"/>
      <c r="N179" s="45"/>
      <c r="O179" s="45"/>
      <c r="P179" s="45"/>
      <c r="Q179" s="45"/>
      <c r="R179" s="96"/>
      <c r="S179" s="96"/>
      <c r="T179" s="96"/>
      <c r="U179" s="96"/>
      <c r="V179" s="45"/>
      <c r="W179" s="45"/>
    </row>
    <row r="180" spans="2:23" ht="54.75" customHeight="1" x14ac:dyDescent="0.25">
      <c r="B180" s="45"/>
      <c r="C180" s="45"/>
      <c r="D180" s="45"/>
      <c r="E180" s="45"/>
      <c r="F180" s="45"/>
      <c r="G180" s="45"/>
      <c r="H180" s="47"/>
      <c r="I180" s="47"/>
      <c r="J180" s="45"/>
      <c r="K180" s="45"/>
      <c r="L180" s="45"/>
      <c r="M180" s="45"/>
      <c r="N180" s="45"/>
      <c r="O180" s="45"/>
      <c r="P180" s="45"/>
      <c r="Q180" s="45"/>
      <c r="R180" s="96"/>
      <c r="S180" s="96"/>
      <c r="T180" s="96"/>
      <c r="U180" s="96"/>
      <c r="V180" s="45"/>
      <c r="W180" s="45"/>
    </row>
    <row r="181" spans="2:23" ht="54.75" customHeight="1" x14ac:dyDescent="0.25">
      <c r="B181" s="45"/>
      <c r="C181" s="45"/>
      <c r="D181" s="45"/>
      <c r="E181" s="45"/>
      <c r="F181" s="45"/>
      <c r="G181" s="45"/>
      <c r="H181" s="47"/>
      <c r="I181" s="47"/>
      <c r="J181" s="45"/>
      <c r="K181" s="45"/>
      <c r="L181" s="45"/>
      <c r="M181" s="45"/>
      <c r="N181" s="45"/>
      <c r="O181" s="45"/>
      <c r="P181" s="45"/>
      <c r="Q181" s="45"/>
      <c r="R181" s="96"/>
      <c r="S181" s="96"/>
      <c r="T181" s="96"/>
      <c r="U181" s="96"/>
      <c r="V181" s="45"/>
      <c r="W181" s="45"/>
    </row>
    <row r="182" spans="2:23" ht="54.75" customHeight="1" x14ac:dyDescent="0.25">
      <c r="B182" s="45"/>
      <c r="C182" s="45"/>
      <c r="D182" s="45"/>
      <c r="E182" s="45"/>
      <c r="F182" s="45"/>
      <c r="G182" s="45"/>
      <c r="H182" s="47"/>
      <c r="I182" s="47"/>
      <c r="J182" s="45"/>
      <c r="K182" s="45"/>
      <c r="L182" s="45"/>
      <c r="M182" s="45"/>
      <c r="N182" s="45"/>
      <c r="O182" s="45"/>
      <c r="P182" s="45"/>
      <c r="Q182" s="45"/>
      <c r="R182" s="96"/>
      <c r="S182" s="96"/>
      <c r="T182" s="96"/>
      <c r="U182" s="96"/>
      <c r="V182" s="45"/>
      <c r="W182" s="45"/>
    </row>
    <row r="183" spans="2:23" ht="54.75" customHeight="1" x14ac:dyDescent="0.25">
      <c r="B183" s="45"/>
      <c r="C183" s="45"/>
      <c r="D183" s="45"/>
      <c r="E183" s="45"/>
      <c r="F183" s="45"/>
      <c r="G183" s="45"/>
      <c r="H183" s="47"/>
      <c r="I183" s="47"/>
      <c r="J183" s="45"/>
      <c r="K183" s="45"/>
      <c r="L183" s="45"/>
      <c r="M183" s="45"/>
      <c r="N183" s="45"/>
      <c r="O183" s="45"/>
      <c r="P183" s="45"/>
      <c r="Q183" s="45"/>
      <c r="R183" s="96"/>
      <c r="S183" s="96"/>
      <c r="T183" s="96"/>
      <c r="U183" s="96"/>
      <c r="V183" s="45"/>
      <c r="W183" s="45"/>
    </row>
    <row r="184" spans="2:23" ht="54.75" customHeight="1" x14ac:dyDescent="0.25">
      <c r="B184" s="45"/>
      <c r="C184" s="45"/>
      <c r="D184" s="45"/>
      <c r="E184" s="45"/>
      <c r="F184" s="45"/>
      <c r="G184" s="45"/>
      <c r="H184" s="47"/>
      <c r="I184" s="47"/>
      <c r="J184" s="45"/>
      <c r="K184" s="45"/>
      <c r="L184" s="45"/>
      <c r="M184" s="45"/>
      <c r="N184" s="45"/>
      <c r="O184" s="45"/>
      <c r="P184" s="45"/>
      <c r="Q184" s="45"/>
      <c r="R184" s="96"/>
      <c r="S184" s="96"/>
      <c r="T184" s="96"/>
      <c r="U184" s="96"/>
      <c r="V184" s="45"/>
      <c r="W184" s="45"/>
    </row>
    <row r="185" spans="2:23" ht="54.75" customHeight="1" x14ac:dyDescent="0.25">
      <c r="B185" s="45"/>
      <c r="C185" s="45"/>
      <c r="D185" s="45"/>
      <c r="E185" s="45"/>
      <c r="F185" s="45"/>
      <c r="G185" s="45"/>
      <c r="H185" s="47"/>
      <c r="I185" s="47"/>
      <c r="J185" s="45"/>
      <c r="K185" s="45"/>
      <c r="L185" s="45"/>
      <c r="M185" s="45"/>
      <c r="N185" s="45"/>
      <c r="O185" s="45"/>
      <c r="P185" s="45"/>
      <c r="Q185" s="45"/>
      <c r="R185" s="96"/>
      <c r="S185" s="96"/>
      <c r="T185" s="96"/>
      <c r="U185" s="96"/>
      <c r="V185" s="45"/>
      <c r="W185" s="45"/>
    </row>
    <row r="186" spans="2:23" ht="54.75" customHeight="1" x14ac:dyDescent="0.25">
      <c r="B186" s="45"/>
      <c r="C186" s="45"/>
      <c r="D186" s="45"/>
      <c r="E186" s="45"/>
      <c r="F186" s="45"/>
      <c r="G186" s="45"/>
      <c r="H186" s="47"/>
      <c r="I186" s="47"/>
      <c r="J186" s="45"/>
      <c r="K186" s="45"/>
      <c r="L186" s="45"/>
      <c r="M186" s="45"/>
      <c r="N186" s="45"/>
      <c r="O186" s="45"/>
      <c r="P186" s="45"/>
      <c r="Q186" s="45"/>
      <c r="R186" s="45"/>
      <c r="S186" s="74"/>
      <c r="T186" s="45"/>
      <c r="U186" s="45"/>
      <c r="V186" s="45"/>
      <c r="W186" s="45"/>
    </row>
    <row r="187" spans="2:23" ht="54.75" customHeight="1" x14ac:dyDescent="0.25">
      <c r="B187" s="45"/>
      <c r="C187" s="45"/>
      <c r="D187" s="45"/>
      <c r="E187" s="45"/>
      <c r="F187" s="45"/>
      <c r="G187" s="45"/>
      <c r="H187" s="47"/>
      <c r="I187" s="47"/>
      <c r="J187" s="45"/>
      <c r="K187" s="45"/>
      <c r="L187" s="45"/>
      <c r="M187" s="45"/>
      <c r="N187" s="45"/>
      <c r="O187" s="45"/>
      <c r="P187" s="45"/>
      <c r="Q187" s="45"/>
      <c r="R187" s="45"/>
      <c r="S187" s="74"/>
      <c r="T187" s="45"/>
      <c r="U187" s="45"/>
      <c r="V187" s="45"/>
      <c r="W187" s="45"/>
    </row>
    <row r="188" spans="2:23" ht="54.75" customHeight="1" x14ac:dyDescent="0.25">
      <c r="B188" s="45"/>
      <c r="C188" s="45"/>
      <c r="D188" s="45"/>
      <c r="E188" s="45"/>
      <c r="F188" s="45"/>
      <c r="G188" s="45"/>
      <c r="H188" s="47"/>
      <c r="I188" s="47"/>
      <c r="J188" s="45"/>
      <c r="K188" s="45"/>
      <c r="L188" s="45"/>
      <c r="M188" s="45"/>
      <c r="N188" s="45"/>
      <c r="O188" s="45"/>
      <c r="P188" s="45"/>
      <c r="Q188" s="45"/>
      <c r="R188" s="45"/>
      <c r="S188" s="74"/>
      <c r="T188" s="45"/>
      <c r="U188" s="45"/>
      <c r="V188" s="45"/>
      <c r="W188" s="45"/>
    </row>
    <row r="189" spans="2:23" ht="54.75" customHeight="1" x14ac:dyDescent="0.25">
      <c r="B189" s="45"/>
      <c r="C189" s="45"/>
      <c r="D189" s="45"/>
      <c r="E189" s="45"/>
      <c r="F189" s="45"/>
      <c r="G189" s="45"/>
      <c r="H189" s="47"/>
      <c r="I189" s="47"/>
      <c r="J189" s="45"/>
      <c r="K189" s="45"/>
      <c r="L189" s="45"/>
      <c r="M189" s="45"/>
      <c r="N189" s="45"/>
      <c r="O189" s="45"/>
      <c r="P189" s="45"/>
      <c r="Q189" s="45"/>
      <c r="R189" s="45"/>
      <c r="S189" s="74"/>
      <c r="T189" s="45"/>
      <c r="U189" s="45"/>
      <c r="V189" s="45"/>
      <c r="W189" s="45"/>
    </row>
    <row r="190" spans="2:23" ht="54.75" customHeight="1" x14ac:dyDescent="0.25">
      <c r="B190" s="45"/>
      <c r="C190" s="45"/>
      <c r="D190" s="45"/>
      <c r="E190" s="45"/>
      <c r="F190" s="45"/>
      <c r="G190" s="45"/>
      <c r="H190" s="47"/>
      <c r="I190" s="47"/>
      <c r="J190" s="45"/>
      <c r="K190" s="45"/>
      <c r="L190" s="45"/>
      <c r="M190" s="45"/>
      <c r="N190" s="45"/>
      <c r="O190" s="45"/>
      <c r="P190" s="45"/>
      <c r="Q190" s="45"/>
      <c r="R190" s="45"/>
      <c r="S190" s="74"/>
      <c r="T190" s="45"/>
      <c r="U190" s="45"/>
      <c r="V190" s="45"/>
      <c r="W190" s="45"/>
    </row>
    <row r="191" spans="2:23" ht="54.75" customHeight="1" x14ac:dyDescent="0.25">
      <c r="B191" s="45"/>
      <c r="C191" s="45"/>
      <c r="D191" s="45"/>
      <c r="E191" s="45"/>
      <c r="F191" s="45"/>
      <c r="G191" s="45"/>
      <c r="H191" s="47"/>
      <c r="I191" s="47"/>
      <c r="J191" s="45"/>
      <c r="K191" s="45"/>
      <c r="L191" s="45"/>
      <c r="M191" s="45"/>
      <c r="N191" s="45"/>
      <c r="O191" s="45"/>
      <c r="P191" s="45"/>
      <c r="Q191" s="45"/>
      <c r="R191" s="45"/>
      <c r="S191" s="74"/>
      <c r="T191" s="45"/>
      <c r="U191" s="45"/>
      <c r="V191" s="45"/>
      <c r="W191" s="45"/>
    </row>
    <row r="192" spans="2:23" ht="54.75" customHeight="1" x14ac:dyDescent="0.25">
      <c r="B192" s="45"/>
      <c r="C192" s="45"/>
      <c r="D192" s="45"/>
      <c r="E192" s="45"/>
      <c r="F192" s="45"/>
      <c r="G192" s="45"/>
      <c r="H192" s="47"/>
      <c r="I192" s="47"/>
      <c r="J192" s="45"/>
      <c r="K192" s="45"/>
      <c r="L192" s="45"/>
      <c r="M192" s="45"/>
      <c r="N192" s="45"/>
      <c r="O192" s="45"/>
      <c r="P192" s="45"/>
      <c r="Q192" s="45"/>
      <c r="R192" s="45"/>
      <c r="S192" s="74"/>
      <c r="T192" s="45"/>
      <c r="U192" s="45"/>
      <c r="V192" s="45"/>
      <c r="W192" s="45"/>
    </row>
    <row r="193" spans="2:23" ht="54.75" customHeight="1" x14ac:dyDescent="0.25">
      <c r="B193" s="45"/>
      <c r="C193" s="45"/>
      <c r="D193" s="45"/>
      <c r="E193" s="45"/>
      <c r="F193" s="45"/>
      <c r="G193" s="45"/>
      <c r="H193" s="47"/>
      <c r="I193" s="47"/>
      <c r="J193" s="45"/>
      <c r="K193" s="45"/>
      <c r="L193" s="45"/>
      <c r="M193" s="45"/>
      <c r="N193" s="45"/>
      <c r="O193" s="45"/>
      <c r="P193" s="45"/>
      <c r="Q193" s="45"/>
      <c r="R193" s="45"/>
      <c r="S193" s="74"/>
      <c r="T193" s="45"/>
      <c r="U193" s="45"/>
      <c r="V193" s="45"/>
      <c r="W193" s="45"/>
    </row>
    <row r="194" spans="2:23" ht="54.75" customHeight="1" x14ac:dyDescent="0.25">
      <c r="B194" s="45"/>
      <c r="C194" s="45"/>
      <c r="D194" s="45"/>
      <c r="E194" s="45"/>
      <c r="F194" s="45"/>
      <c r="G194" s="45"/>
      <c r="H194" s="47"/>
      <c r="I194" s="47"/>
      <c r="J194" s="45"/>
      <c r="K194" s="45"/>
      <c r="L194" s="45"/>
      <c r="M194" s="45"/>
      <c r="N194" s="45"/>
      <c r="O194" s="45"/>
      <c r="P194" s="45"/>
      <c r="Q194" s="45"/>
      <c r="R194" s="45"/>
      <c r="S194" s="74"/>
      <c r="T194" s="45"/>
      <c r="U194" s="45"/>
      <c r="V194" s="45"/>
      <c r="W194" s="45"/>
    </row>
    <row r="195" spans="2:23" ht="54.75" customHeight="1" x14ac:dyDescent="0.25">
      <c r="B195" s="97"/>
      <c r="C195" s="97"/>
      <c r="D195" s="97"/>
      <c r="E195" s="97"/>
      <c r="F195" s="97"/>
      <c r="G195" s="97"/>
      <c r="H195" s="98"/>
      <c r="I195" s="98"/>
      <c r="J195" s="97"/>
      <c r="K195" s="97"/>
      <c r="L195" s="97"/>
      <c r="M195" s="97"/>
      <c r="N195" s="97"/>
      <c r="O195" s="97"/>
      <c r="P195" s="97"/>
      <c r="Q195" s="97"/>
      <c r="R195" s="97"/>
      <c r="S195" s="99"/>
      <c r="T195" s="97"/>
      <c r="U195" s="97"/>
      <c r="V195" s="97"/>
      <c r="W195" s="97"/>
    </row>
    <row r="196" spans="2:23" ht="54.75" customHeight="1" x14ac:dyDescent="0.25">
      <c r="B196" s="97"/>
      <c r="C196" s="97"/>
      <c r="D196" s="97"/>
      <c r="E196" s="97"/>
      <c r="F196" s="97"/>
      <c r="G196" s="97"/>
      <c r="H196" s="98"/>
      <c r="I196" s="98"/>
      <c r="J196" s="97"/>
      <c r="K196" s="97"/>
      <c r="L196" s="97"/>
      <c r="M196" s="97"/>
      <c r="N196" s="97"/>
      <c r="O196" s="97"/>
      <c r="P196" s="97"/>
      <c r="Q196" s="97"/>
      <c r="R196" s="97"/>
      <c r="S196" s="99"/>
      <c r="T196" s="97"/>
      <c r="U196" s="97"/>
      <c r="V196" s="97"/>
      <c r="W196" s="97"/>
    </row>
    <row r="197" spans="2:23" ht="54.75" customHeight="1" x14ac:dyDescent="0.25">
      <c r="B197" s="97"/>
      <c r="C197" s="97"/>
      <c r="D197" s="97"/>
      <c r="E197" s="97"/>
      <c r="F197" s="97"/>
      <c r="G197" s="97"/>
      <c r="H197" s="98"/>
      <c r="I197" s="98"/>
      <c r="J197" s="97"/>
      <c r="K197" s="97"/>
      <c r="L197" s="97"/>
      <c r="M197" s="97"/>
      <c r="N197" s="97"/>
      <c r="O197" s="97"/>
      <c r="P197" s="97"/>
      <c r="Q197" s="97"/>
      <c r="R197" s="97"/>
      <c r="S197" s="99"/>
      <c r="T197" s="97"/>
      <c r="U197" s="97"/>
      <c r="V197" s="97"/>
      <c r="W197" s="97"/>
    </row>
    <row r="198" spans="2:23" ht="54.75" customHeight="1" x14ac:dyDescent="0.25">
      <c r="B198" s="97"/>
      <c r="C198" s="97"/>
      <c r="D198" s="97"/>
      <c r="E198" s="97"/>
      <c r="F198" s="97"/>
      <c r="G198" s="97"/>
      <c r="H198" s="98"/>
      <c r="I198" s="98"/>
      <c r="J198" s="97"/>
      <c r="K198" s="97"/>
      <c r="L198" s="97"/>
      <c r="M198" s="97"/>
      <c r="N198" s="97"/>
      <c r="O198" s="97"/>
      <c r="P198" s="97"/>
      <c r="Q198" s="97"/>
      <c r="R198" s="97"/>
      <c r="S198" s="99"/>
      <c r="T198" s="97"/>
      <c r="U198" s="97"/>
      <c r="V198" s="97"/>
      <c r="W198" s="97"/>
    </row>
  </sheetData>
  <autoFilter ref="B102:L148" xr:uid="{00000000-0009-0000-0000-000001000000}"/>
  <mergeCells count="129">
    <mergeCell ref="E156:G156"/>
    <mergeCell ref="J156:M156"/>
    <mergeCell ref="B150:L150"/>
    <mergeCell ref="B151:P151"/>
    <mergeCell ref="B152:I152"/>
    <mergeCell ref="B153:D153"/>
    <mergeCell ref="E155:G155"/>
    <mergeCell ref="J155:M155"/>
    <mergeCell ref="B143:F143"/>
    <mergeCell ref="B144:F144"/>
    <mergeCell ref="B145:F145"/>
    <mergeCell ref="B146:F146"/>
    <mergeCell ref="B147:F147"/>
    <mergeCell ref="B148:I148"/>
    <mergeCell ref="B140:F140"/>
    <mergeCell ref="M140:P140"/>
    <mergeCell ref="B141:F141"/>
    <mergeCell ref="M141:P141"/>
    <mergeCell ref="B142:F142"/>
    <mergeCell ref="M142:P142"/>
    <mergeCell ref="B137:F137"/>
    <mergeCell ref="M137:P137"/>
    <mergeCell ref="B138:F138"/>
    <mergeCell ref="M138:P138"/>
    <mergeCell ref="B139:F139"/>
    <mergeCell ref="M139:P139"/>
    <mergeCell ref="B133:F133"/>
    <mergeCell ref="M133:P133"/>
    <mergeCell ref="B134:F134"/>
    <mergeCell ref="M134:P134"/>
    <mergeCell ref="B135:F135"/>
    <mergeCell ref="B136:F136"/>
    <mergeCell ref="M136:P136"/>
    <mergeCell ref="B129:F129"/>
    <mergeCell ref="B130:F130"/>
    <mergeCell ref="M130:P130"/>
    <mergeCell ref="B131:F131"/>
    <mergeCell ref="M131:P131"/>
    <mergeCell ref="B132:F132"/>
    <mergeCell ref="M132:P132"/>
    <mergeCell ref="B126:F126"/>
    <mergeCell ref="M126:P126"/>
    <mergeCell ref="B127:F127"/>
    <mergeCell ref="M127:P127"/>
    <mergeCell ref="B128:F128"/>
    <mergeCell ref="M128:P128"/>
    <mergeCell ref="B123:F123"/>
    <mergeCell ref="M123:P123"/>
    <mergeCell ref="B124:F124"/>
    <mergeCell ref="M124:P124"/>
    <mergeCell ref="B125:F125"/>
    <mergeCell ref="M125:P125"/>
    <mergeCell ref="B120:F120"/>
    <mergeCell ref="M120:P120"/>
    <mergeCell ref="B121:F121"/>
    <mergeCell ref="M121:P121"/>
    <mergeCell ref="B122:F122"/>
    <mergeCell ref="M122:P122"/>
    <mergeCell ref="B117:F117"/>
    <mergeCell ref="M117:P117"/>
    <mergeCell ref="B118:F118"/>
    <mergeCell ref="M118:P118"/>
    <mergeCell ref="B119:F119"/>
    <mergeCell ref="M119:P119"/>
    <mergeCell ref="B114:F114"/>
    <mergeCell ref="M114:P114"/>
    <mergeCell ref="B115:F115"/>
    <mergeCell ref="M115:P115"/>
    <mergeCell ref="B116:F116"/>
    <mergeCell ref="M116:P116"/>
    <mergeCell ref="B111:F111"/>
    <mergeCell ref="M111:P111"/>
    <mergeCell ref="B112:F112"/>
    <mergeCell ref="M112:P112"/>
    <mergeCell ref="B113:F113"/>
    <mergeCell ref="M113:P113"/>
    <mergeCell ref="B108:F108"/>
    <mergeCell ref="M108:P108"/>
    <mergeCell ref="B109:F109"/>
    <mergeCell ref="M109:P109"/>
    <mergeCell ref="B110:F110"/>
    <mergeCell ref="M110:P110"/>
    <mergeCell ref="B105:F105"/>
    <mergeCell ref="M105:P105"/>
    <mergeCell ref="B106:F106"/>
    <mergeCell ref="M106:P106"/>
    <mergeCell ref="B107:F107"/>
    <mergeCell ref="M107:P107"/>
    <mergeCell ref="B99:J99"/>
    <mergeCell ref="B101:L101"/>
    <mergeCell ref="B102:F102"/>
    <mergeCell ref="B103:F103"/>
    <mergeCell ref="M103:P103"/>
    <mergeCell ref="B104:F104"/>
    <mergeCell ref="M104:P104"/>
    <mergeCell ref="B92:J93"/>
    <mergeCell ref="B94:J94"/>
    <mergeCell ref="B95:J95"/>
    <mergeCell ref="B96:J96"/>
    <mergeCell ref="B97:J97"/>
    <mergeCell ref="B98:J98"/>
    <mergeCell ref="L20:O20"/>
    <mergeCell ref="P20:Q20"/>
    <mergeCell ref="S20:T20"/>
    <mergeCell ref="U20:V20"/>
    <mergeCell ref="W20:W21"/>
    <mergeCell ref="B91:J91"/>
    <mergeCell ref="B15:P15"/>
    <mergeCell ref="B16:W16"/>
    <mergeCell ref="B17:W17"/>
    <mergeCell ref="B18:W18"/>
    <mergeCell ref="B19:B21"/>
    <mergeCell ref="D19:W19"/>
    <mergeCell ref="C20:C21"/>
    <mergeCell ref="D20:D21"/>
    <mergeCell ref="E20:G20"/>
    <mergeCell ref="H20:J20"/>
    <mergeCell ref="B9:O9"/>
    <mergeCell ref="B10:O10"/>
    <mergeCell ref="B11:W11"/>
    <mergeCell ref="B12:O12"/>
    <mergeCell ref="B13:W13"/>
    <mergeCell ref="B14:W14"/>
    <mergeCell ref="B1:W1"/>
    <mergeCell ref="B3:W3"/>
    <mergeCell ref="B5:W5"/>
    <mergeCell ref="B6:O6"/>
    <mergeCell ref="B7:O7"/>
    <mergeCell ref="B8:W8"/>
  </mergeCells>
  <pageMargins left="0.59027777777777801" right="0.51180555555555596" top="0.62986111111111098" bottom="0.78749999999999998" header="0.511811023622047" footer="0.31527777777777799"/>
  <pageSetup paperSize="9" scale="39" fitToHeight="0" orientation="landscape" horizontalDpi="300" verticalDpi="300" r:id="rId1"/>
  <headerFooter>
    <oddFooter>&amp;LÁrea Responsável: SUPECC/SGI/SES&amp;RPág &amp;P de &amp;N -&amp;D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CRER</vt:lpstr>
      <vt:lpstr>CRER!Area_de_impressao</vt:lpstr>
      <vt:lpstr>CRER!Titulos_de_impressao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Emilia Regina da Fonseca</cp:lastModifiedBy>
  <dcterms:created xsi:type="dcterms:W3CDTF">2025-01-20T14:18:26Z</dcterms:created>
  <dcterms:modified xsi:type="dcterms:W3CDTF">2025-01-20T14:19:00Z</dcterms:modified>
</cp:coreProperties>
</file>